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hiago\Desktop\"/>
    </mc:Choice>
  </mc:AlternateContent>
  <xr:revisionPtr revIDLastSave="0" documentId="13_ncr:1_{44225A92-36E8-4A73-9BD2-CCB7BF45422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IMULADOR" sheetId="1" r:id="rId1"/>
    <sheet name="expectativa de vida" sheetId="2" state="hidden" r:id="rId2"/>
    <sheet name="Tabela de Custeio" sheetId="3" state="hidden" r:id="rId3"/>
    <sheet name="outros" sheetId="4" state="hidden" r:id="rId4"/>
  </sheets>
  <externalReferences>
    <externalReference r:id="rId5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6" i="1" l="1"/>
  <c r="F35" i="1"/>
  <c r="B35" i="1"/>
  <c r="F34" i="1"/>
  <c r="F33" i="1"/>
  <c r="F32" i="1"/>
  <c r="F31" i="1"/>
  <c r="B31" i="1"/>
  <c r="F26" i="1"/>
  <c r="F24" i="1"/>
  <c r="C24" i="1" s="1"/>
  <c r="F23" i="1"/>
  <c r="F22" i="1"/>
  <c r="D22" i="1" s="1"/>
  <c r="F21" i="1"/>
  <c r="F20" i="1"/>
  <c r="E20" i="1"/>
  <c r="I23" i="1" l="1"/>
  <c r="D24" i="1"/>
  <c r="C23" i="1"/>
  <c r="D23" i="1"/>
  <c r="C22" i="1"/>
  <c r="H20" i="1"/>
  <c r="H21" i="1"/>
  <c r="D20" i="1"/>
  <c r="C20" i="1"/>
  <c r="B32" i="1"/>
  <c r="C49" i="1" s="1"/>
  <c r="G20" i="1"/>
  <c r="F53" i="1"/>
  <c r="F56" i="1" s="1"/>
  <c r="I21" i="1"/>
  <c r="C21" i="1"/>
  <c r="I22" i="1"/>
  <c r="E53" i="1"/>
  <c r="E56" i="1" s="1"/>
  <c r="C33" i="1"/>
  <c r="B34" i="1"/>
  <c r="B36" i="1" s="1"/>
  <c r="C47" i="1"/>
  <c r="D47" i="1" s="1"/>
  <c r="B49" i="1"/>
  <c r="D50" i="1"/>
  <c r="G53" i="1"/>
  <c r="G56" i="1" s="1"/>
  <c r="G22" i="1"/>
  <c r="H22" i="1"/>
  <c r="C31" i="1"/>
  <c r="B38" i="1" s="1"/>
  <c r="A49" i="1"/>
  <c r="I20" i="1"/>
  <c r="B50" i="1"/>
  <c r="D21" i="1"/>
  <c r="G23" i="1"/>
  <c r="J23" i="1" s="1"/>
  <c r="H23" i="1"/>
  <c r="G21" i="1"/>
  <c r="J22" i="1" l="1"/>
  <c r="J20" i="1"/>
  <c r="B33" i="1"/>
  <c r="C50" i="1"/>
  <c r="J21" i="1"/>
  <c r="D53" i="1"/>
  <c r="D41" i="1" s="1"/>
  <c r="B53" i="1"/>
  <c r="B54" i="1" s="1"/>
  <c r="C54" i="1" s="1"/>
  <c r="B56" i="1"/>
  <c r="J24" i="1" l="1"/>
  <c r="B57" i="1" s="1"/>
  <c r="D57" i="1" s="1"/>
  <c r="B44" i="1"/>
  <c r="D56" i="1"/>
  <c r="C56" i="1"/>
  <c r="C53" i="1"/>
  <c r="B41" i="1"/>
  <c r="C41" i="1" s="1"/>
  <c r="D54" i="1"/>
  <c r="B42" i="1" l="1"/>
  <c r="C42" i="1" s="1"/>
  <c r="B45" i="1"/>
  <c r="D45" i="1" s="1"/>
  <c r="C57" i="1"/>
  <c r="D44" i="1"/>
  <c r="C44" i="1"/>
  <c r="D42" i="1" l="1"/>
  <c r="B43" i="1"/>
  <c r="B47" i="1"/>
  <c r="C45" i="1"/>
  <c r="C43" i="1" l="1"/>
  <c r="B55" i="1"/>
  <c r="D43" i="1"/>
  <c r="D55" i="1" l="1"/>
  <c r="C55" i="1"/>
</calcChain>
</file>

<file path=xl/sharedStrings.xml><?xml version="1.0" encoding="utf-8"?>
<sst xmlns="http://schemas.openxmlformats.org/spreadsheetml/2006/main" count="196" uniqueCount="111">
  <si>
    <t>Considerações Iniciais - Proposta Cemig</t>
  </si>
  <si>
    <t>1. Fim do PSI. Novo Plano sem PGE/FCAS, acomodação Enfermaria e Cobertura Estadual.</t>
  </si>
  <si>
    <t>2. Cemig propõe retirar patrocínio em definitivo e oferecer uma ajuda temporária de custo.</t>
  </si>
  <si>
    <r>
      <rPr>
        <sz val="10"/>
        <rFont val="Calibri"/>
        <family val="2"/>
        <charset val="1"/>
      </rPr>
      <t xml:space="preserve">3. "Ajuda" custo </t>
    </r>
    <r>
      <rPr>
        <b/>
        <u/>
        <sz val="10"/>
        <rFont val="Calibri"/>
        <family val="2"/>
        <charset val="1"/>
      </rPr>
      <t>temporária</t>
    </r>
    <r>
      <rPr>
        <b/>
        <sz val="10"/>
        <rFont val="Calibri"/>
        <family val="2"/>
        <charset val="1"/>
      </rPr>
      <t xml:space="preserve">: </t>
    </r>
    <r>
      <rPr>
        <sz val="10"/>
        <rFont val="Calibri"/>
        <family val="2"/>
        <charset val="1"/>
      </rPr>
      <t>Cemig propõe contribuir com "valor complementar", considerando a diferença entre o Novo Plano Enfermaria e o valor pago no PSI (Tabela 2024 antes do reajuste de 60,5%).</t>
    </r>
  </si>
  <si>
    <t>4. Cemig propõe a segregação de ativos (transferência Premium) e assistidos. Ou seja, o novo plano iniciará somente com assistidos e seus dependentes, gerando redução da massa e aumento da sinistralidade.</t>
  </si>
  <si>
    <t>5. O modelo proposto estabelece o custeio por pessoa (titular e dependentes) conforme sua faixa etária - e não mais por grupo familiar.</t>
  </si>
  <si>
    <t>6.  Independente da capacidade financeira, após a "ajuda temporária", o modelo proposto estabelece o valor da mensalidade dos beneficiários com base apenas na faixa etária.</t>
  </si>
  <si>
    <t>7. A tabela de mensalidade proposta ELIMINA o conceito de solidariedade/mutualismo e o pilar do PSI, qual seja, a definição do custeio em função da renda do beneficiário.</t>
  </si>
  <si>
    <r>
      <rPr>
        <sz val="10"/>
        <rFont val="Calibri"/>
        <family val="2"/>
        <charset val="1"/>
      </rPr>
      <t xml:space="preserve">8. Havendo necessidade de reajuste real/técnico, Cemig propõe não participar do custeio, passando a ser de responsabilidade </t>
    </r>
    <r>
      <rPr>
        <u/>
        <sz val="10"/>
        <rFont val="Calibri"/>
        <family val="2"/>
        <charset val="1"/>
      </rPr>
      <t>exclusiva</t>
    </r>
    <r>
      <rPr>
        <sz val="10"/>
        <rFont val="Calibri"/>
        <family val="2"/>
        <charset val="1"/>
      </rPr>
      <t xml:space="preserve"> do beneficiário.</t>
    </r>
  </si>
  <si>
    <t>9. Assistidos e pensionistas da Forluz, Cemig Saúde e Gasmig não foram incluídos na proposta da Cemig, ou seja, permanecem sem patrocínio e sem"ajuda" de custeio do patrocinador.</t>
  </si>
  <si>
    <t>DIGITE SUAS INFORMAÇÕES:</t>
  </si>
  <si>
    <t>Tipo Beneficiário</t>
  </si>
  <si>
    <t>Idade</t>
  </si>
  <si>
    <t>Novo Plano Enf.</t>
  </si>
  <si>
    <t>Novo Plano Apto</t>
  </si>
  <si>
    <t>Titular</t>
  </si>
  <si>
    <t>Dependente 1</t>
  </si>
  <si>
    <t>Dependente 2</t>
  </si>
  <si>
    <t>Dependente 3</t>
  </si>
  <si>
    <t>Dependente 4</t>
  </si>
  <si>
    <t>Renda Global</t>
  </si>
  <si>
    <t>VEJA OS RESULTADOS:</t>
  </si>
  <si>
    <t>RESULTADOS</t>
  </si>
  <si>
    <t>Tempo da "Ajuda" de custeio pela Cemig</t>
  </si>
  <si>
    <t>(</t>
  </si>
  <si>
    <t>)</t>
  </si>
  <si>
    <t>Expectativa vida beneficiário mais novo (titular ou dependente)</t>
  </si>
  <si>
    <t xml:space="preserve"> anos</t>
  </si>
  <si>
    <t>Tempo esperado de custeio exclusivo do beneficiário</t>
  </si>
  <si>
    <t>Você receberá "ajuda" de custo da Cemig até</t>
  </si>
  <si>
    <t>anos</t>
  </si>
  <si>
    <t>Mensalidades - durante "ajuda temporária" da Cemig</t>
  </si>
  <si>
    <t xml:space="preserve"> </t>
  </si>
  <si>
    <t>TIPO PLANO</t>
  </si>
  <si>
    <t>Mensalidade</t>
  </si>
  <si>
    <t>% Renda</t>
  </si>
  <si>
    <t>13 parcelas</t>
  </si>
  <si>
    <t>PSI (Apartamento, PGE/FCAS e Nacional) - tabela 2024</t>
  </si>
  <si>
    <t>Novo Plano Enfermaria, sem PGE/FCAS e Estadual</t>
  </si>
  <si>
    <t>Novo Plano Apartamento, sem PGE/FCAS e Estadual</t>
  </si>
  <si>
    <t>PSI com reajuste 60% e retirada de patrocínio</t>
  </si>
  <si>
    <t>Estudo Entidades (SENGE, AEA, SINDIELETRO E ABCF)</t>
  </si>
  <si>
    <t>Valor Mensal revertido pela Cemig durante a cobertura temporária</t>
  </si>
  <si>
    <t>PSI (Apartamento, PGE/FCAS e Nacional) até 02/2025</t>
  </si>
  <si>
    <t>EXPECTATIVA DE VIDA</t>
  </si>
  <si>
    <t>AT 49</t>
  </si>
  <si>
    <t>AT 83</t>
  </si>
  <si>
    <t>AT 2000 B M</t>
  </si>
  <si>
    <t>AT 2000 M</t>
  </si>
  <si>
    <t>AT 2000 M (Desag. 10%)</t>
  </si>
  <si>
    <t>-</t>
  </si>
  <si>
    <t>PSI 2023</t>
  </si>
  <si>
    <t>Sem Dependentes 2025</t>
  </si>
  <si>
    <t>Com Dependentes 2025</t>
  </si>
  <si>
    <t>Faixa</t>
  </si>
  <si>
    <t>Até</t>
  </si>
  <si>
    <t>Unipart Flex 30 Enf.</t>
  </si>
  <si>
    <t>Unipart Flex 50 Enf.</t>
  </si>
  <si>
    <t>Bradesco Enf.</t>
  </si>
  <si>
    <t>Sulamerica Enf.</t>
  </si>
  <si>
    <t>Amil Enf.</t>
  </si>
  <si>
    <t>Percentual</t>
  </si>
  <si>
    <t>Mínimo</t>
  </si>
  <si>
    <t>Máximo</t>
  </si>
  <si>
    <t>Especial</t>
  </si>
  <si>
    <t>Premium</t>
  </si>
  <si>
    <t>CEMIG ENF</t>
  </si>
  <si>
    <t>CEMIG APTO</t>
  </si>
  <si>
    <t>Sem Dependentes</t>
  </si>
  <si>
    <t>Com Dependentes</t>
  </si>
  <si>
    <t>Dep.
Especial</t>
  </si>
  <si>
    <t>%</t>
  </si>
  <si>
    <t>Sem Dependentes 2024</t>
  </si>
  <si>
    <t>Com Dependentes 2024</t>
  </si>
  <si>
    <t>De 0 a 18 anos</t>
  </si>
  <si>
    <t>Reajuste</t>
  </si>
  <si>
    <t>De 19 a 23 anos</t>
  </si>
  <si>
    <t>Inflação</t>
  </si>
  <si>
    <t>De 24 a 28 anos</t>
  </si>
  <si>
    <t>Técnico</t>
  </si>
  <si>
    <t>De 29 a 33 anos</t>
  </si>
  <si>
    <t>De 34 a 38 anos</t>
  </si>
  <si>
    <t>De 39 a 43 anos</t>
  </si>
  <si>
    <t>De 44 a 48 anos</t>
  </si>
  <si>
    <t>De 49 a 53 anos</t>
  </si>
  <si>
    <t>De 54 a 58 anos</t>
  </si>
  <si>
    <t>Acima de 59 anos</t>
  </si>
  <si>
    <t>Faxa</t>
  </si>
  <si>
    <t>Valor - Estadual Apartamento</t>
  </si>
  <si>
    <t>0 a 18 anos</t>
  </si>
  <si>
    <t>19 a 23 anos</t>
  </si>
  <si>
    <t>24 a 28 anos</t>
  </si>
  <si>
    <t>29 a 33 anos</t>
  </si>
  <si>
    <t>34 a 38 anos</t>
  </si>
  <si>
    <t>39 a 43 anos</t>
  </si>
  <si>
    <t>44 a 48 anos</t>
  </si>
  <si>
    <t>49 a 53 anos</t>
  </si>
  <si>
    <t>54 a 58 anos</t>
  </si>
  <si>
    <t>59 anos ou mais</t>
  </si>
  <si>
    <t>Máximo*</t>
  </si>
  <si>
    <t>95% LM</t>
  </si>
  <si>
    <t>Unipart Flex 30 Apto</t>
  </si>
  <si>
    <t>Unipart Flex 50 Apto</t>
  </si>
  <si>
    <t>Bradesco Apto</t>
  </si>
  <si>
    <t>Sulamerica Apto</t>
  </si>
  <si>
    <t>Amil Apto</t>
  </si>
  <si>
    <t>Bradesco</t>
  </si>
  <si>
    <t xml:space="preserve">Sulamerica </t>
  </si>
  <si>
    <t>Amil</t>
  </si>
  <si>
    <t>Média</t>
  </si>
  <si>
    <t>SIMULADOR PLANO DE SAÚDE - PROPOSTA CEMIG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</si>
</sst>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 &quot;* #,##0.00_-;&quot;-R$ &quot;* #,##0.00_-;_-&quot;R$ &quot;* \-??_-;_-@_-"/>
    <numFmt numFmtId="165" formatCode="&quot;R$ &quot;#,##0.00;[Red]&quot;-R$ &quot;#,##0.00"/>
  </numFmts>
  <fonts count="25" x14ac:knownFonts="1">
    <font>
      <sz val="8"/>
      <name val="Courier New"/>
      <family val="3"/>
      <charset val="1"/>
    </font>
    <font>
      <sz val="11"/>
      <color theme="1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b/>
      <u/>
      <sz val="10"/>
      <name val="Calibri"/>
      <family val="2"/>
      <charset val="1"/>
    </font>
    <font>
      <b/>
      <sz val="10"/>
      <name val="Calibri"/>
      <family val="2"/>
      <charset val="1"/>
    </font>
    <font>
      <u/>
      <sz val="10"/>
      <name val="Calibri"/>
      <family val="2"/>
      <charset val="1"/>
    </font>
    <font>
      <b/>
      <u/>
      <sz val="12"/>
      <color rgb="FF0070C0"/>
      <name val="Calibri"/>
      <family val="2"/>
      <charset val="1"/>
    </font>
    <font>
      <b/>
      <u/>
      <sz val="12"/>
      <color rgb="FFFF0000"/>
      <name val="Calibri"/>
      <family val="2"/>
      <charset val="1"/>
    </font>
    <font>
      <b/>
      <sz val="10"/>
      <color theme="0"/>
      <name val="Calibri"/>
      <family val="2"/>
      <charset val="1"/>
    </font>
    <font>
      <sz val="10"/>
      <color theme="0"/>
      <name val="Calibri"/>
      <family val="2"/>
      <charset val="1"/>
    </font>
    <font>
      <i/>
      <sz val="10"/>
      <name val="Calibri"/>
      <family val="2"/>
      <charset val="1"/>
    </font>
    <font>
      <i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u/>
      <sz val="10"/>
      <color theme="1"/>
      <name val="Calibri"/>
      <family val="2"/>
      <charset val="1"/>
    </font>
    <font>
      <b/>
      <sz val="8"/>
      <color theme="1"/>
      <name val="Courier New"/>
      <family val="3"/>
      <charset val="1"/>
    </font>
    <font>
      <sz val="9"/>
      <color rgb="FF193C5C"/>
      <name val="Arial"/>
      <family val="2"/>
      <charset val="1"/>
    </font>
    <font>
      <sz val="10"/>
      <color rgb="FF193C5C"/>
      <name val="Calibri"/>
      <family val="2"/>
      <charset val="1"/>
    </font>
    <font>
      <b/>
      <sz val="8"/>
      <name val="Courier New"/>
      <family val="3"/>
      <charset val="1"/>
    </font>
    <font>
      <sz val="8"/>
      <name val="Courier New"/>
      <family val="3"/>
      <charset val="1"/>
    </font>
    <font>
      <b/>
      <sz val="15"/>
      <name val="Courier New"/>
      <family val="3"/>
      <charset val="1"/>
    </font>
    <font>
      <b/>
      <u/>
      <sz val="15"/>
      <name val="Calibri"/>
      <family val="2"/>
    </font>
    <font>
      <b/>
      <u/>
      <sz val="12"/>
      <color theme="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E4F2FF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0.14999847407452621"/>
        <bgColor rgb="FFDAE3F3"/>
      </patternFill>
    </fill>
    <fill>
      <patternFill patternType="solid">
        <fgColor rgb="FFCCCCCC"/>
        <bgColor rgb="FFBFBFBF"/>
      </patternFill>
    </fill>
    <fill>
      <patternFill patternType="solid">
        <fgColor theme="4" tint="0.79989013336588644"/>
        <bgColor rgb="FFD9D9D9"/>
      </patternFill>
    </fill>
    <fill>
      <patternFill patternType="solid">
        <fgColor theme="6" tint="0.79989013336588644"/>
        <bgColor rgb="FFE4F2FF"/>
      </patternFill>
    </fill>
    <fill>
      <patternFill patternType="solid">
        <fgColor rgb="FFE4F2FF"/>
        <bgColor rgb="FFEDEDED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88402966399123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164" fontId="21" fillId="0" borderId="0" applyBorder="0" applyProtection="0"/>
    <xf numFmtId="9" fontId="21" fillId="0" borderId="0" applyBorder="0" applyProtection="0"/>
    <xf numFmtId="0" fontId="21" fillId="0" borderId="0" applyBorder="0" applyProtection="0"/>
    <xf numFmtId="0" fontId="1" fillId="0" borderId="0"/>
    <xf numFmtId="0" fontId="1" fillId="0" borderId="0"/>
    <xf numFmtId="9" fontId="21" fillId="0" borderId="0" applyBorder="0" applyProtection="0"/>
  </cellStyleXfs>
  <cellXfs count="156">
    <xf numFmtId="0" fontId="0" fillId="0" borderId="0" xfId="0"/>
    <xf numFmtId="0" fontId="16" fillId="2" borderId="14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4" applyFont="1" applyAlignment="1">
      <alignment horizontal="center"/>
    </xf>
    <xf numFmtId="4" fontId="15" fillId="5" borderId="14" xfId="3" applyNumberFormat="1" applyFont="1" applyFill="1" applyBorder="1" applyAlignment="1" applyProtection="1">
      <alignment horizontal="center" vertical="center" wrapText="1"/>
    </xf>
    <xf numFmtId="0" fontId="15" fillId="5" borderId="14" xfId="3" applyFont="1" applyFill="1" applyBorder="1" applyAlignment="1" applyProtection="1">
      <alignment horizontal="center" vertical="center"/>
    </xf>
    <xf numFmtId="0" fontId="16" fillId="0" borderId="14" xfId="4" applyFont="1" applyBorder="1" applyAlignment="1">
      <alignment horizontal="center"/>
    </xf>
    <xf numFmtId="0" fontId="15" fillId="5" borderId="0" xfId="3" applyFont="1" applyFill="1" applyBorder="1" applyAlignment="1" applyProtection="1">
      <alignment horizontal="center" vertical="center"/>
    </xf>
    <xf numFmtId="0" fontId="14" fillId="3" borderId="0" xfId="5" applyFont="1" applyFill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left" wrapText="1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1" xfId="0" applyFont="1" applyFill="1" applyBorder="1" applyAlignment="1" applyProtection="1">
      <alignment wrapText="1"/>
      <protection hidden="1"/>
    </xf>
    <xf numFmtId="0" fontId="2" fillId="2" borderId="2" xfId="0" applyFont="1" applyFill="1" applyBorder="1" applyAlignment="1" applyProtection="1">
      <alignment wrapText="1"/>
      <protection hidden="1"/>
    </xf>
    <xf numFmtId="0" fontId="3" fillId="2" borderId="2" xfId="0" applyFont="1" applyFill="1" applyBorder="1" applyAlignment="1" applyProtection="1">
      <alignment wrapText="1"/>
      <protection hidden="1"/>
    </xf>
    <xf numFmtId="0" fontId="3" fillId="2" borderId="3" xfId="0" applyFont="1" applyFill="1" applyBorder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4" fillId="2" borderId="4" xfId="0" applyFont="1" applyFill="1" applyBorder="1" applyAlignment="1" applyProtection="1">
      <alignment wrapTex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3" fillId="2" borderId="5" xfId="0" applyFont="1" applyFill="1" applyBorder="1" applyAlignment="1" applyProtection="1">
      <alignment wrapText="1"/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Protection="1">
      <protection hidden="1"/>
    </xf>
    <xf numFmtId="0" fontId="3" fillId="2" borderId="0" xfId="0" applyFont="1" applyFill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64" fontId="10" fillId="2" borderId="5" xfId="1" applyFont="1" applyFill="1" applyBorder="1" applyProtection="1">
      <protection hidden="1"/>
    </xf>
    <xf numFmtId="164" fontId="10" fillId="2" borderId="0" xfId="1" applyFont="1" applyFill="1" applyBorder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164" fontId="3" fillId="2" borderId="0" xfId="0" applyNumberFormat="1" applyFont="1" applyFill="1" applyProtection="1">
      <protection hidden="1"/>
    </xf>
    <xf numFmtId="164" fontId="3" fillId="2" borderId="0" xfId="0" applyNumberFormat="1" applyFont="1" applyFill="1"/>
    <xf numFmtId="0" fontId="2" fillId="2" borderId="11" xfId="0" applyFont="1" applyFill="1" applyBorder="1" applyAlignment="1" applyProtection="1">
      <alignment horizontal="center"/>
      <protection locked="0"/>
    </xf>
    <xf numFmtId="164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hidden="1"/>
    </xf>
    <xf numFmtId="164" fontId="2" fillId="2" borderId="0" xfId="1" applyFont="1" applyFill="1" applyBorder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5" xfId="0" applyFont="1" applyFill="1" applyBorder="1" applyProtection="1">
      <protection hidden="1"/>
    </xf>
    <xf numFmtId="1" fontId="2" fillId="2" borderId="0" xfId="0" applyNumberFormat="1" applyFont="1" applyFill="1" applyAlignment="1" applyProtection="1">
      <alignment horizontal="center"/>
      <protection hidden="1"/>
    </xf>
    <xf numFmtId="164" fontId="10" fillId="2" borderId="0" xfId="0" applyNumberFormat="1" applyFont="1" applyFill="1" applyProtection="1"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1" fontId="2" fillId="2" borderId="12" xfId="0" applyNumberFormat="1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11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5" fillId="2" borderId="1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Protection="1">
      <protection hidden="1"/>
    </xf>
    <xf numFmtId="10" fontId="2" fillId="2" borderId="0" xfId="2" applyNumberFormat="1" applyFont="1" applyFill="1" applyBorder="1" applyAlignment="1" applyProtection="1">
      <alignment horizontal="center"/>
      <protection hidden="1"/>
    </xf>
    <xf numFmtId="164" fontId="2" fillId="2" borderId="5" xfId="0" applyNumberFormat="1" applyFont="1" applyFill="1" applyBorder="1" applyProtection="1">
      <protection hidden="1"/>
    </xf>
    <xf numFmtId="10" fontId="10" fillId="2" borderId="5" xfId="2" applyNumberFormat="1" applyFont="1" applyFill="1" applyBorder="1" applyAlignment="1" applyProtection="1">
      <alignment horizontal="center"/>
      <protection hidden="1"/>
    </xf>
    <xf numFmtId="164" fontId="2" fillId="2" borderId="12" xfId="0" applyNumberFormat="1" applyFont="1" applyFill="1" applyBorder="1" applyProtection="1">
      <protection hidden="1"/>
    </xf>
    <xf numFmtId="10" fontId="2" fillId="2" borderId="12" xfId="2" applyNumberFormat="1" applyFont="1" applyFill="1" applyBorder="1" applyAlignment="1" applyProtection="1">
      <alignment horizontal="center"/>
      <protection hidden="1"/>
    </xf>
    <xf numFmtId="10" fontId="10" fillId="2" borderId="13" xfId="2" applyNumberFormat="1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Protection="1">
      <protection hidden="1"/>
    </xf>
    <xf numFmtId="164" fontId="2" fillId="2" borderId="9" xfId="0" applyNumberFormat="1" applyFont="1" applyFill="1" applyBorder="1" applyProtection="1">
      <protection hidden="1"/>
    </xf>
    <xf numFmtId="0" fontId="11" fillId="2" borderId="9" xfId="2" applyNumberFormat="1" applyFont="1" applyFill="1" applyBorder="1" applyAlignment="1" applyProtection="1">
      <alignment horizontal="center"/>
      <protection hidden="1"/>
    </xf>
    <xf numFmtId="0" fontId="12" fillId="2" borderId="10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" fillId="0" borderId="0" xfId="5" applyProtection="1">
      <protection hidden="1"/>
    </xf>
    <xf numFmtId="0" fontId="14" fillId="3" borderId="0" xfId="5" applyFont="1" applyFill="1" applyAlignment="1" applyProtection="1">
      <alignment horizontal="center"/>
      <protection hidden="1"/>
    </xf>
    <xf numFmtId="0" fontId="14" fillId="4" borderId="0" xfId="5" applyFont="1" applyFill="1" applyAlignment="1" applyProtection="1">
      <alignment horizontal="center" vertical="center" wrapText="1"/>
      <protection hidden="1"/>
    </xf>
    <xf numFmtId="0" fontId="1" fillId="2" borderId="0" xfId="5" applyFill="1" applyAlignment="1" applyProtection="1">
      <alignment horizontal="center"/>
      <protection hidden="1"/>
    </xf>
    <xf numFmtId="1" fontId="1" fillId="2" borderId="0" xfId="5" applyNumberFormat="1" applyFill="1" applyAlignment="1" applyProtection="1">
      <alignment horizontal="center"/>
      <protection hidden="1"/>
    </xf>
    <xf numFmtId="1" fontId="1" fillId="0" borderId="0" xfId="5" applyNumberFormat="1" applyProtection="1">
      <protection hidden="1"/>
    </xf>
    <xf numFmtId="0" fontId="0" fillId="2" borderId="0" xfId="0" applyFill="1"/>
    <xf numFmtId="0" fontId="0" fillId="0" borderId="0" xfId="0" applyAlignment="1">
      <alignment horizontal="center"/>
    </xf>
    <xf numFmtId="0" fontId="13" fillId="0" borderId="14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" fillId="0" borderId="0" xfId="4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5" xfId="4" applyFont="1" applyBorder="1" applyAlignment="1">
      <alignment horizontal="center"/>
    </xf>
    <xf numFmtId="0" fontId="13" fillId="0" borderId="6" xfId="4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3" fillId="0" borderId="0" xfId="4" applyFont="1"/>
    <xf numFmtId="164" fontId="13" fillId="0" borderId="0" xfId="1" applyFont="1" applyBorder="1" applyAlignment="1" applyProtection="1">
      <alignment horizontal="center"/>
    </xf>
    <xf numFmtId="10" fontId="13" fillId="7" borderId="4" xfId="2" applyNumberFormat="1" applyFont="1" applyFill="1" applyBorder="1" applyAlignment="1" applyProtection="1">
      <alignment horizontal="center"/>
    </xf>
    <xf numFmtId="164" fontId="13" fillId="7" borderId="4" xfId="1" applyFont="1" applyFill="1" applyBorder="1" applyAlignment="1" applyProtection="1">
      <alignment horizontal="center"/>
    </xf>
    <xf numFmtId="164" fontId="13" fillId="0" borderId="4" xfId="1" applyFont="1" applyBorder="1" applyProtection="1"/>
    <xf numFmtId="10" fontId="13" fillId="0" borderId="4" xfId="6" applyNumberFormat="1" applyFont="1" applyBorder="1" applyProtection="1"/>
    <xf numFmtId="164" fontId="0" fillId="0" borderId="0" xfId="0" applyNumberFormat="1"/>
    <xf numFmtId="10" fontId="0" fillId="0" borderId="0" xfId="0" applyNumberFormat="1"/>
    <xf numFmtId="0" fontId="15" fillId="5" borderId="4" xfId="3" applyFont="1" applyFill="1" applyBorder="1" applyAlignment="1" applyProtection="1">
      <alignment horizontal="center" vertical="center"/>
    </xf>
    <xf numFmtId="4" fontId="15" fillId="5" borderId="0" xfId="3" applyNumberFormat="1" applyFont="1" applyFill="1" applyBorder="1" applyAlignment="1" applyProtection="1">
      <alignment horizontal="center" vertical="center"/>
    </xf>
    <xf numFmtId="4" fontId="15" fillId="5" borderId="5" xfId="3" applyNumberFormat="1" applyFont="1" applyFill="1" applyBorder="1" applyAlignment="1" applyProtection="1">
      <alignment horizontal="center" vertical="center"/>
    </xf>
    <xf numFmtId="164" fontId="21" fillId="0" borderId="0" xfId="1" applyBorder="1" applyAlignment="1" applyProtection="1">
      <alignment horizontal="center"/>
    </xf>
    <xf numFmtId="164" fontId="21" fillId="0" borderId="0" xfId="1" applyBorder="1" applyProtection="1"/>
    <xf numFmtId="10" fontId="13" fillId="0" borderId="4" xfId="3" applyNumberFormat="1" applyFont="1" applyBorder="1" applyProtection="1"/>
    <xf numFmtId="4" fontId="13" fillId="0" borderId="0" xfId="3" applyNumberFormat="1" applyFont="1" applyBorder="1" applyProtection="1"/>
    <xf numFmtId="4" fontId="13" fillId="0" borderId="5" xfId="3" applyNumberFormat="1" applyFont="1" applyBorder="1" applyProtection="1"/>
    <xf numFmtId="4" fontId="13" fillId="0" borderId="6" xfId="3" applyNumberFormat="1" applyFont="1" applyBorder="1" applyProtection="1"/>
    <xf numFmtId="164" fontId="13" fillId="7" borderId="4" xfId="1" applyFont="1" applyFill="1" applyBorder="1" applyProtection="1"/>
    <xf numFmtId="10" fontId="13" fillId="0" borderId="11" xfId="3" applyNumberFormat="1" applyFont="1" applyBorder="1" applyProtection="1"/>
    <xf numFmtId="4" fontId="13" fillId="0" borderId="12" xfId="3" applyNumberFormat="1" applyFont="1" applyBorder="1" applyProtection="1"/>
    <xf numFmtId="4" fontId="13" fillId="0" borderId="13" xfId="3" applyNumberFormat="1" applyFont="1" applyBorder="1" applyProtection="1"/>
    <xf numFmtId="4" fontId="13" fillId="0" borderId="7" xfId="3" applyNumberFormat="1" applyFont="1" applyBorder="1" applyProtection="1"/>
    <xf numFmtId="0" fontId="18" fillId="2" borderId="16" xfId="0" applyFont="1" applyFill="1" applyBorder="1" applyAlignment="1">
      <alignment vertical="center" wrapText="1"/>
    </xf>
    <xf numFmtId="10" fontId="18" fillId="8" borderId="16" xfId="0" applyNumberFormat="1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10" fontId="18" fillId="2" borderId="16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10" fontId="21" fillId="0" borderId="0" xfId="2" applyNumberFormat="1" applyBorder="1" applyAlignment="1" applyProtection="1">
      <alignment horizontal="center"/>
    </xf>
    <xf numFmtId="10" fontId="21" fillId="0" borderId="0" xfId="2" applyNumberFormat="1" applyBorder="1" applyProtection="1"/>
    <xf numFmtId="4" fontId="18" fillId="2" borderId="16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16" fillId="2" borderId="14" xfId="4" applyFont="1" applyFill="1" applyBorder="1" applyAlignment="1">
      <alignment horizontal="center"/>
    </xf>
    <xf numFmtId="0" fontId="16" fillId="2" borderId="1" xfId="4" applyFont="1" applyFill="1" applyBorder="1" applyAlignment="1">
      <alignment horizontal="center"/>
    </xf>
    <xf numFmtId="0" fontId="16" fillId="2" borderId="2" xfId="4" applyFont="1" applyFill="1" applyBorder="1" applyAlignment="1">
      <alignment horizontal="center"/>
    </xf>
    <xf numFmtId="0" fontId="16" fillId="2" borderId="3" xfId="4" applyFont="1" applyFill="1" applyBorder="1" applyAlignment="1">
      <alignment horizontal="center"/>
    </xf>
    <xf numFmtId="0" fontId="0" fillId="2" borderId="6" xfId="0" applyFill="1" applyBorder="1"/>
    <xf numFmtId="0" fontId="13" fillId="2" borderId="4" xfId="4" applyFont="1" applyFill="1" applyBorder="1" applyAlignment="1">
      <alignment horizontal="center"/>
    </xf>
    <xf numFmtId="0" fontId="13" fillId="2" borderId="0" xfId="4" applyFont="1" applyFill="1" applyAlignment="1">
      <alignment horizontal="center"/>
    </xf>
    <xf numFmtId="0" fontId="13" fillId="2" borderId="5" xfId="4" applyFont="1" applyFill="1" applyBorder="1" applyAlignment="1">
      <alignment horizontal="center"/>
    </xf>
    <xf numFmtId="0" fontId="13" fillId="2" borderId="6" xfId="4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10" fontId="13" fillId="2" borderId="6" xfId="6" applyNumberFormat="1" applyFont="1" applyFill="1" applyBorder="1" applyAlignment="1" applyProtection="1">
      <alignment horizontal="center"/>
    </xf>
    <xf numFmtId="10" fontId="13" fillId="2" borderId="4" xfId="6" applyNumberFormat="1" applyFont="1" applyFill="1" applyBorder="1" applyProtection="1"/>
    <xf numFmtId="164" fontId="13" fillId="2" borderId="0" xfId="1" applyFont="1" applyFill="1" applyBorder="1" applyProtection="1"/>
    <xf numFmtId="164" fontId="13" fillId="2" borderId="5" xfId="1" applyFont="1" applyFill="1" applyBorder="1" applyProtection="1"/>
    <xf numFmtId="164" fontId="13" fillId="2" borderId="6" xfId="1" applyFont="1" applyFill="1" applyBorder="1" applyProtection="1"/>
    <xf numFmtId="0" fontId="19" fillId="2" borderId="16" xfId="0" applyFont="1" applyFill="1" applyBorder="1" applyAlignment="1">
      <alignment vertical="center" wrapText="1"/>
    </xf>
    <xf numFmtId="165" fontId="19" fillId="8" borderId="16" xfId="0" applyNumberFormat="1" applyFont="1" applyFill="1" applyBorder="1" applyAlignment="1">
      <alignment horizontal="center" vertical="center" wrapText="1"/>
    </xf>
    <xf numFmtId="10" fontId="13" fillId="2" borderId="7" xfId="6" applyNumberFormat="1" applyFont="1" applyFill="1" applyBorder="1" applyAlignment="1" applyProtection="1">
      <alignment horizontal="center"/>
    </xf>
    <xf numFmtId="10" fontId="13" fillId="2" borderId="11" xfId="6" applyNumberFormat="1" applyFont="1" applyFill="1" applyBorder="1" applyProtection="1"/>
    <xf numFmtId="164" fontId="13" fillId="2" borderId="12" xfId="1" applyFont="1" applyFill="1" applyBorder="1" applyProtection="1"/>
    <xf numFmtId="164" fontId="13" fillId="2" borderId="13" xfId="1" applyFont="1" applyFill="1" applyBorder="1" applyProtection="1"/>
    <xf numFmtId="164" fontId="13" fillId="2" borderId="7" xfId="1" applyFont="1" applyFill="1" applyBorder="1" applyProtection="1"/>
    <xf numFmtId="0" fontId="15" fillId="2" borderId="1" xfId="4" applyFont="1" applyFill="1" applyBorder="1" applyAlignment="1">
      <alignment horizontal="center"/>
    </xf>
    <xf numFmtId="0" fontId="20" fillId="2" borderId="2" xfId="0" applyFont="1" applyFill="1" applyBorder="1"/>
    <xf numFmtId="0" fontId="15" fillId="2" borderId="2" xfId="4" applyFont="1" applyFill="1" applyBorder="1" applyAlignment="1">
      <alignment horizontal="center"/>
    </xf>
    <xf numFmtId="0" fontId="15" fillId="2" borderId="3" xfId="4" applyFont="1" applyFill="1" applyBorder="1" applyAlignment="1">
      <alignment horizontal="center"/>
    </xf>
    <xf numFmtId="10" fontId="13" fillId="2" borderId="4" xfId="6" applyNumberFormat="1" applyFont="1" applyFill="1" applyBorder="1" applyAlignment="1" applyProtection="1">
      <alignment horizontal="center"/>
    </xf>
    <xf numFmtId="10" fontId="13" fillId="2" borderId="0" xfId="6" applyNumberFormat="1" applyFont="1" applyFill="1" applyBorder="1" applyProtection="1"/>
    <xf numFmtId="164" fontId="13" fillId="2" borderId="5" xfId="1" applyFont="1" applyFill="1" applyBorder="1" applyAlignment="1" applyProtection="1">
      <alignment horizontal="center"/>
    </xf>
    <xf numFmtId="10" fontId="13" fillId="2" borderId="11" xfId="6" applyNumberFormat="1" applyFont="1" applyFill="1" applyBorder="1" applyAlignment="1" applyProtection="1">
      <alignment horizontal="center"/>
    </xf>
    <xf numFmtId="0" fontId="0" fillId="2" borderId="12" xfId="0" applyFill="1" applyBorder="1"/>
    <xf numFmtId="10" fontId="13" fillId="2" borderId="12" xfId="6" applyNumberFormat="1" applyFont="1" applyFill="1" applyBorder="1" applyProtection="1"/>
    <xf numFmtId="164" fontId="13" fillId="2" borderId="13" xfId="1" applyFont="1" applyFill="1" applyBorder="1" applyAlignment="1" applyProtection="1">
      <alignment horizontal="center"/>
    </xf>
    <xf numFmtId="0" fontId="23" fillId="2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2" borderId="0" xfId="0" applyFont="1" applyFill="1" applyProtection="1">
      <protection hidden="1"/>
    </xf>
    <xf numFmtId="0" fontId="10" fillId="2" borderId="5" xfId="0" applyFont="1" applyFill="1" applyBorder="1" applyProtection="1">
      <protection hidden="1"/>
    </xf>
    <xf numFmtId="0" fontId="10" fillId="2" borderId="13" xfId="0" applyFont="1" applyFill="1" applyBorder="1" applyProtection="1">
      <protection hidden="1"/>
    </xf>
  </cellXfs>
  <cellStyles count="7">
    <cellStyle name="Default 1" xfId="3" xr:uid="{00000000-0005-0000-0000-000006000000}"/>
    <cellStyle name="Moeda" xfId="1" builtinId="4"/>
    <cellStyle name="Normal" xfId="0" builtinId="0"/>
    <cellStyle name="Normal 2" xfId="4" xr:uid="{00000000-0005-0000-0000-000007000000}"/>
    <cellStyle name="Normal 3" xfId="5" xr:uid="{00000000-0005-0000-0000-000008000000}"/>
    <cellStyle name="Porcentagem" xfId="2" builtinId="5"/>
    <cellStyle name="Porcentagem 2" xfId="6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EDEDED"/>
      <rgbColor rgb="FFE4F2FF"/>
      <rgbColor rgb="FF660066"/>
      <rgbColor rgb="FFFF8080"/>
      <rgbColor rgb="FF0070C0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93C5C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481584</xdr:colOff>
      <xdr:row>0</xdr:row>
      <xdr:rowOff>12193</xdr:rowOff>
    </xdr:from>
    <xdr:to>
      <xdr:col>7</xdr:col>
      <xdr:colOff>542544</xdr:colOff>
      <xdr:row>3</xdr:row>
      <xdr:rowOff>92921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3A239E8-59B8-A4C2-6CF1-EB16636D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5936" y="12193"/>
          <a:ext cx="4194048" cy="61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A%20SINDIELETRO%20ABCF/CEMIG%20SA&#218;DE/Negocia&#231;&#227;o%20Cemig/An&#225;lise%20Estudo%20-%20Cemig/C&#225;lculos%20Proposta%20Cem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Resultado - COLADO"/>
      <sheetName val="Parte 1 - Informações Gerais"/>
      <sheetName val="Parte 2 - Proposta"/>
      <sheetName val="Parte 3 - Anexo Resultados"/>
      <sheetName val="Calibrador"/>
      <sheetName val="Cálculos Benef. e Dep."/>
      <sheetName val="Cálculos com Tempo e Ajuda Cust"/>
      <sheetName val="Simulador Individual"/>
      <sheetName val="Resumo"/>
      <sheetName val="Cálculos Dep. Especial"/>
      <sheetName val="Tabela de Custeio"/>
      <sheetName val="Tabelas"/>
      <sheetName val="Tabela Entidades"/>
      <sheetName val="expectativa de vida"/>
      <sheetName val="Planilha4"/>
      <sheetName val="Total Contrib. Premium"/>
      <sheetName val="Opção 2"/>
      <sheetName val="Comutação"/>
      <sheetName val="Freq. Dep"/>
      <sheetName val="PSI com dep. (2)"/>
      <sheetName val="Outros Planos"/>
      <sheetName val="Análise Dados Envi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W3" t="str">
            <v>Faixa</v>
          </cell>
          <cell r="X3" t="str">
            <v>%</v>
          </cell>
          <cell r="Y3" t="str">
            <v>Mínimo</v>
          </cell>
          <cell r="Z3" t="str">
            <v>Máximo</v>
          </cell>
          <cell r="AA3" t="str">
            <v>%</v>
          </cell>
          <cell r="AB3" t="str">
            <v>Mínimo</v>
          </cell>
          <cell r="AC3" t="str">
            <v>Máximo</v>
          </cell>
        </row>
        <row r="4">
          <cell r="W4">
            <v>1</v>
          </cell>
          <cell r="X4">
            <v>1.44E-2</v>
          </cell>
          <cell r="Y4">
            <v>144.58000000000001</v>
          </cell>
          <cell r="Z4">
            <v>477.1</v>
          </cell>
          <cell r="AA4">
            <v>2.1299999999999999E-2</v>
          </cell>
          <cell r="AB4">
            <v>192.35</v>
          </cell>
          <cell r="AC4">
            <v>913.83</v>
          </cell>
        </row>
        <row r="5">
          <cell r="W5">
            <v>2</v>
          </cell>
          <cell r="X5">
            <v>2.5399999999999999E-2</v>
          </cell>
          <cell r="Y5">
            <v>170.69</v>
          </cell>
          <cell r="Z5">
            <v>563.24</v>
          </cell>
          <cell r="AA5">
            <v>3.5799999999999998E-2</v>
          </cell>
          <cell r="AB5">
            <v>227.09</v>
          </cell>
          <cell r="AC5">
            <v>1078.69</v>
          </cell>
        </row>
        <row r="6">
          <cell r="W6">
            <v>3</v>
          </cell>
          <cell r="X6">
            <v>2.5399999999999999E-2</v>
          </cell>
          <cell r="Y6">
            <v>170.69</v>
          </cell>
          <cell r="Z6">
            <v>563.24</v>
          </cell>
          <cell r="AA6">
            <v>3.5799999999999998E-2</v>
          </cell>
          <cell r="AB6">
            <v>227.09</v>
          </cell>
          <cell r="AC6">
            <v>1078.69</v>
          </cell>
        </row>
        <row r="7">
          <cell r="W7">
            <v>4</v>
          </cell>
          <cell r="X7">
            <v>2.5399999999999999E-2</v>
          </cell>
          <cell r="Y7">
            <v>170.69</v>
          </cell>
          <cell r="Z7">
            <v>563.24</v>
          </cell>
          <cell r="AA7">
            <v>3.5799999999999998E-2</v>
          </cell>
          <cell r="AB7">
            <v>227.09</v>
          </cell>
          <cell r="AC7">
            <v>1078.69</v>
          </cell>
        </row>
        <row r="8">
          <cell r="W8">
            <v>5</v>
          </cell>
          <cell r="X8">
            <v>2.5399999999999999E-2</v>
          </cell>
          <cell r="Y8">
            <v>170.69</v>
          </cell>
          <cell r="Z8">
            <v>563.24</v>
          </cell>
          <cell r="AA8">
            <v>3.5799999999999998E-2</v>
          </cell>
          <cell r="AB8">
            <v>227.09</v>
          </cell>
          <cell r="AC8">
            <v>1078.69</v>
          </cell>
        </row>
        <row r="9">
          <cell r="W9">
            <v>6</v>
          </cell>
          <cell r="X9">
            <v>2.5399999999999999E-2</v>
          </cell>
          <cell r="Y9">
            <v>170.69</v>
          </cell>
          <cell r="Z9">
            <v>563.24</v>
          </cell>
          <cell r="AA9">
            <v>3.5799999999999998E-2</v>
          </cell>
          <cell r="AB9">
            <v>227.09</v>
          </cell>
          <cell r="AC9">
            <v>1078.69</v>
          </cell>
        </row>
        <row r="10">
          <cell r="W10">
            <v>7</v>
          </cell>
          <cell r="X10">
            <v>2.8899999999999999E-2</v>
          </cell>
          <cell r="Y10">
            <v>190.75</v>
          </cell>
          <cell r="Z10">
            <v>629.5</v>
          </cell>
          <cell r="AA10">
            <v>4.0399999999999998E-2</v>
          </cell>
          <cell r="AB10">
            <v>253.8</v>
          </cell>
          <cell r="AC10">
            <v>1167.44</v>
          </cell>
        </row>
        <row r="11">
          <cell r="W11">
            <v>8</v>
          </cell>
          <cell r="X11">
            <v>3.4599999999999999E-2</v>
          </cell>
          <cell r="Y11">
            <v>200.8</v>
          </cell>
          <cell r="Z11">
            <v>662.62</v>
          </cell>
          <cell r="AA11">
            <v>4.6199999999999998E-2</v>
          </cell>
          <cell r="AB11">
            <v>267.06</v>
          </cell>
          <cell r="AC11">
            <v>1228.47</v>
          </cell>
        </row>
        <row r="12">
          <cell r="W12">
            <v>9</v>
          </cell>
          <cell r="X12">
            <v>5.0799999999999998E-2</v>
          </cell>
          <cell r="Y12">
            <v>230.91</v>
          </cell>
          <cell r="Z12">
            <v>762.01</v>
          </cell>
          <cell r="AA12">
            <v>6.9199999999999998E-2</v>
          </cell>
          <cell r="AB12">
            <v>307.22000000000003</v>
          </cell>
          <cell r="AC12">
            <v>1327.26</v>
          </cell>
        </row>
        <row r="13">
          <cell r="W13">
            <v>10</v>
          </cell>
          <cell r="X13">
            <v>5.7700000000000001E-2</v>
          </cell>
          <cell r="Y13">
            <v>251.01</v>
          </cell>
          <cell r="Z13">
            <v>829.28</v>
          </cell>
          <cell r="AA13">
            <v>7.6200000000000004E-2</v>
          </cell>
          <cell r="AB13">
            <v>333.93</v>
          </cell>
          <cell r="AC13">
            <v>1442.53</v>
          </cell>
        </row>
      </sheetData>
      <sheetData sheetId="13"/>
      <sheetData sheetId="14">
        <row r="2">
          <cell r="A2" t="str">
            <v>Idade</v>
          </cell>
          <cell r="B2" t="str">
            <v>AT 49</v>
          </cell>
          <cell r="C2" t="str">
            <v>AT 83</v>
          </cell>
          <cell r="D2" t="str">
            <v>AT 2000 B M</v>
          </cell>
          <cell r="E2" t="str">
            <v>AT 2000 M</v>
          </cell>
          <cell r="F2" t="str">
            <v>AT 2000 M (Desag. 10%)</v>
          </cell>
        </row>
        <row r="3">
          <cell r="A3">
            <v>0</v>
          </cell>
          <cell r="B3">
            <v>73.328712804216522</v>
          </cell>
          <cell r="C3">
            <v>78.798007731054014</v>
          </cell>
          <cell r="D3">
            <v>80.161735999038356</v>
          </cell>
          <cell r="E3">
            <v>81.384358179390063</v>
          </cell>
          <cell r="F3">
            <v>82.603382486242353</v>
          </cell>
        </row>
        <row r="4">
          <cell r="A4">
            <v>1</v>
          </cell>
          <cell r="B4">
            <v>72.532710299701364</v>
          </cell>
          <cell r="C4">
            <v>77.943965785735955</v>
          </cell>
          <cell r="D4">
            <v>79.289337334825561</v>
          </cell>
          <cell r="E4">
            <v>80.500936293319512</v>
          </cell>
          <cell r="F4">
            <v>81.709873601356279</v>
          </cell>
        </row>
        <row r="5">
          <cell r="A5">
            <v>2</v>
          </cell>
          <cell r="B5">
            <v>71.621074515811785</v>
          </cell>
          <cell r="C5">
            <v>77.00727513657219</v>
          </cell>
          <cell r="D5">
            <v>78.344577398633348</v>
          </cell>
          <cell r="E5">
            <v>79.551417521427311</v>
          </cell>
          <cell r="F5">
            <v>80.755994124890549</v>
          </cell>
        </row>
        <row r="6">
          <cell r="A6">
            <v>3</v>
          </cell>
          <cell r="B6">
            <v>70.67769004244964</v>
          </cell>
          <cell r="C6">
            <v>76.047847955986654</v>
          </cell>
          <cell r="D6">
            <v>77.379863552636124</v>
          </cell>
          <cell r="E6">
            <v>78.583676896944226</v>
          </cell>
          <cell r="F6">
            <v>79.785471505620421</v>
          </cell>
        </row>
        <row r="7">
          <cell r="A7">
            <v>4</v>
          </cell>
          <cell r="B7">
            <v>69.724476263180506</v>
          </cell>
          <cell r="C7">
            <v>75.081372315997541</v>
          </cell>
          <cell r="D7">
            <v>76.409090427285733</v>
          </cell>
          <cell r="E7">
            <v>77.610375193625529</v>
          </cell>
          <cell r="F7">
            <v>78.809871311242702</v>
          </cell>
        </row>
        <row r="8">
          <cell r="A8">
            <v>5</v>
          </cell>
          <cell r="B8">
            <v>68.765495538994173</v>
          </cell>
          <cell r="C8">
            <v>74.110794610564398</v>
          </cell>
          <cell r="D8">
            <v>75.434776190792633</v>
          </cell>
          <cell r="E8">
            <v>76.633825328701676</v>
          </cell>
          <cell r="F8">
            <v>77.831306204770314</v>
          </cell>
        </row>
        <row r="9">
          <cell r="A9">
            <v>6</v>
          </cell>
          <cell r="B9">
            <v>67.802516096653818</v>
          </cell>
          <cell r="C9">
            <v>73.137380234431063</v>
          </cell>
          <cell r="D9">
            <v>74.458044468426834</v>
          </cell>
          <cell r="E9">
            <v>75.655046684895595</v>
          </cell>
          <cell r="F9">
            <v>76.850707260931799</v>
          </cell>
        </row>
        <row r="10">
          <cell r="A10">
            <v>7</v>
          </cell>
          <cell r="B10">
            <v>66.836803605478579</v>
          </cell>
          <cell r="C10">
            <v>72.162023672875151</v>
          </cell>
          <cell r="D10">
            <v>73.479610817154253</v>
          </cell>
          <cell r="E10">
            <v>74.674723540084344</v>
          </cell>
          <cell r="F10">
            <v>75.868699576968623</v>
          </cell>
        </row>
        <row r="11">
          <cell r="A11">
            <v>8</v>
          </cell>
          <cell r="B11">
            <v>65.869310217135109</v>
          </cell>
          <cell r="C11">
            <v>71.186404903936918</v>
          </cell>
          <cell r="D11">
            <v>72.501868673082654</v>
          </cell>
          <cell r="E11">
            <v>73.695026344628261</v>
          </cell>
          <cell r="F11">
            <v>74.887267730784913</v>
          </cell>
        </row>
        <row r="12">
          <cell r="A12">
            <v>9</v>
          </cell>
          <cell r="B12">
            <v>64.900754672291797</v>
          </cell>
          <cell r="C12">
            <v>70.211681010225149</v>
          </cell>
          <cell r="D12">
            <v>71.526545131704381</v>
          </cell>
          <cell r="E12">
            <v>72.71753225514999</v>
          </cell>
          <cell r="F12">
            <v>73.907854627270069</v>
          </cell>
        </row>
        <row r="13">
          <cell r="A13">
            <v>10</v>
          </cell>
          <cell r="B13">
            <v>63.931601662388267</v>
          </cell>
          <cell r="C13">
            <v>69.237645037919862</v>
          </cell>
          <cell r="D13">
            <v>70.553072908304046</v>
          </cell>
          <cell r="E13">
            <v>71.741744948320914</v>
          </cell>
          <cell r="F13">
            <v>72.930006996885155</v>
          </cell>
        </row>
        <row r="14">
          <cell r="A14">
            <v>11</v>
          </cell>
          <cell r="B14">
            <v>62.962295713107629</v>
          </cell>
          <cell r="C14">
            <v>68.264131442673971</v>
          </cell>
          <cell r="D14">
            <v>69.581009527563523</v>
          </cell>
          <cell r="E14">
            <v>70.767256414200631</v>
          </cell>
          <cell r="F14">
            <v>71.953352154881372</v>
          </cell>
        </row>
        <row r="15">
          <cell r="A15">
            <v>12</v>
          </cell>
          <cell r="B15">
            <v>61.993106210624013</v>
          </cell>
          <cell r="C15">
            <v>67.291014129894705</v>
          </cell>
          <cell r="D15">
            <v>68.609962804328987</v>
          </cell>
          <cell r="E15">
            <v>69.793743029612671</v>
          </cell>
          <cell r="F15">
            <v>70.977594461604326</v>
          </cell>
        </row>
        <row r="16">
          <cell r="A16">
            <v>13</v>
          </cell>
          <cell r="B16">
            <v>61.024045324999392</v>
          </cell>
          <cell r="C16">
            <v>66.31820452658981</v>
          </cell>
          <cell r="D16">
            <v>67.639622669523447</v>
          </cell>
          <cell r="E16">
            <v>68.820927202380659</v>
          </cell>
          <cell r="F16">
            <v>70.002480266324227</v>
          </cell>
        </row>
        <row r="17">
          <cell r="A17">
            <v>14</v>
          </cell>
          <cell r="B17">
            <v>60.05515380240071</v>
          </cell>
          <cell r="C17">
            <v>65.345649631624909</v>
          </cell>
          <cell r="D17">
            <v>66.669757310603813</v>
          </cell>
          <cell r="E17">
            <v>67.848609353154885</v>
          </cell>
          <cell r="F17">
            <v>69.027827217035593</v>
          </cell>
        </row>
        <row r="18">
          <cell r="A18">
            <v>15</v>
          </cell>
          <cell r="B18">
            <v>59.086499089517012</v>
          </cell>
          <cell r="C18">
            <v>64.373330095154628</v>
          </cell>
          <cell r="D18">
            <v>65.700242132660563</v>
          </cell>
          <cell r="E18">
            <v>66.876664037563785</v>
          </cell>
          <cell r="F18">
            <v>68.05352076102929</v>
          </cell>
        </row>
        <row r="19">
          <cell r="A19">
            <v>16</v>
          </cell>
          <cell r="B19">
            <v>58.118115234942465</v>
          </cell>
          <cell r="C19">
            <v>63.401258273563862</v>
          </cell>
          <cell r="D19">
            <v>64.731021649770511</v>
          </cell>
          <cell r="E19">
            <v>65.905069038272472</v>
          </cell>
          <cell r="F19">
            <v>67.079540845633659</v>
          </cell>
        </row>
        <row r="20">
          <cell r="A20">
            <v>17</v>
          </cell>
          <cell r="B20">
            <v>57.150061993603458</v>
          </cell>
          <cell r="C20">
            <v>62.429538757146616</v>
          </cell>
          <cell r="D20">
            <v>63.762137465484273</v>
          </cell>
          <cell r="E20">
            <v>64.933834641871954</v>
          </cell>
          <cell r="F20">
            <v>66.105897196633649</v>
          </cell>
        </row>
        <row r="21">
          <cell r="A21">
            <v>18</v>
          </cell>
          <cell r="B21">
            <v>56.182394826402117</v>
          </cell>
          <cell r="C21">
            <v>61.458178183348252</v>
          </cell>
          <cell r="D21">
            <v>62.793691178711939</v>
          </cell>
          <cell r="E21">
            <v>63.963001670093071</v>
          </cell>
          <cell r="F21">
            <v>65.132627544052667</v>
          </cell>
        </row>
        <row r="22">
          <cell r="A22">
            <v>19</v>
          </cell>
          <cell r="B22">
            <v>55.215164873542975</v>
          </cell>
          <cell r="C22">
            <v>60.487211930848247</v>
          </cell>
          <cell r="D22">
            <v>61.825778615887238</v>
          </cell>
          <cell r="E22">
            <v>62.992702605388949</v>
          </cell>
          <cell r="F22">
            <v>64.159853675675691</v>
          </cell>
        </row>
        <row r="23">
          <cell r="A23">
            <v>20</v>
          </cell>
          <cell r="B23">
            <v>54.248446123450883</v>
          </cell>
          <cell r="C23">
            <v>59.516761879653608</v>
          </cell>
          <cell r="D23">
            <v>60.85855077673606</v>
          </cell>
          <cell r="E23">
            <v>62.023062753160104</v>
          </cell>
          <cell r="F23">
            <v>63.187690896179753</v>
          </cell>
        </row>
        <row r="24">
          <cell r="A24">
            <v>21</v>
          </cell>
          <cell r="B24">
            <v>53.282333487997938</v>
          </cell>
          <cell r="C24">
            <v>58.54691339218229</v>
          </cell>
          <cell r="D24">
            <v>59.892150075589569</v>
          </cell>
          <cell r="E24">
            <v>61.054139157623219</v>
          </cell>
          <cell r="F24">
            <v>62.216192007974534</v>
          </cell>
        </row>
        <row r="25">
          <cell r="A25">
            <v>22</v>
          </cell>
          <cell r="B25">
            <v>52.316914748216242</v>
          </cell>
          <cell r="C25">
            <v>57.577746116487326</v>
          </cell>
          <cell r="D25">
            <v>58.926680891056421</v>
          </cell>
          <cell r="E25">
            <v>60.086014609015074</v>
          </cell>
          <cell r="F25">
            <v>61.245433492115708</v>
          </cell>
        </row>
        <row r="26">
          <cell r="A26">
            <v>23</v>
          </cell>
          <cell r="B26">
            <v>51.352244850311692</v>
          </cell>
          <cell r="C26">
            <v>56.609333939322653</v>
          </cell>
          <cell r="D26">
            <v>57.962211483587502</v>
          </cell>
          <cell r="E26">
            <v>59.11876621319086</v>
          </cell>
          <cell r="F26">
            <v>60.275486690968208</v>
          </cell>
        </row>
        <row r="27">
          <cell r="A27">
            <v>24</v>
          </cell>
          <cell r="B27">
            <v>50.388398251823027</v>
          </cell>
          <cell r="C27">
            <v>55.641772886704061</v>
          </cell>
          <cell r="D27">
            <v>56.998804447922112</v>
          </cell>
          <cell r="E27">
            <v>58.152436259781886</v>
          </cell>
          <cell r="F27">
            <v>59.3063910745797</v>
          </cell>
        </row>
        <row r="28">
          <cell r="A28">
            <v>25</v>
          </cell>
          <cell r="B28">
            <v>49.425491766274646</v>
          </cell>
          <cell r="C28">
            <v>54.675069792333225</v>
          </cell>
          <cell r="D28">
            <v>56.036432645440293</v>
          </cell>
          <cell r="E28">
            <v>57.186976990695975</v>
          </cell>
          <cell r="F28">
            <v>58.338103499751718</v>
          </cell>
        </row>
        <row r="29">
          <cell r="A29">
            <v>26</v>
          </cell>
          <cell r="B29">
            <v>48.463632291161304</v>
          </cell>
          <cell r="C29">
            <v>53.70922862781778</v>
          </cell>
          <cell r="D29">
            <v>55.074984870288688</v>
          </cell>
          <cell r="E29">
            <v>56.222256257296849</v>
          </cell>
          <cell r="F29">
            <v>57.37050332686281</v>
          </cell>
        </row>
        <row r="30">
          <cell r="A30">
            <v>27</v>
          </cell>
          <cell r="B30">
            <v>47.50294056272179</v>
          </cell>
          <cell r="C30">
            <v>52.744224189076711</v>
          </cell>
          <cell r="D30">
            <v>54.114271599561626</v>
          </cell>
          <cell r="E30">
            <v>55.25811859966192</v>
          </cell>
          <cell r="F30">
            <v>56.403448435082431</v>
          </cell>
        </row>
        <row r="31">
          <cell r="A31">
            <v>28</v>
          </cell>
          <cell r="B31">
            <v>46.543549345021333</v>
          </cell>
          <cell r="C31">
            <v>51.779978027202823</v>
          </cell>
          <cell r="D31">
            <v>53.154030618253294</v>
          </cell>
          <cell r="E31">
            <v>54.29433277645677</v>
          </cell>
          <cell r="F31">
            <v>55.436726983889486</v>
          </cell>
        </row>
        <row r="32">
          <cell r="A32">
            <v>29</v>
          </cell>
          <cell r="B32">
            <v>45.585555913793101</v>
          </cell>
          <cell r="C32">
            <v>50.816438580319442</v>
          </cell>
          <cell r="D32">
            <v>52.194011072422533</v>
          </cell>
          <cell r="E32">
            <v>53.330650841648904</v>
          </cell>
          <cell r="F32">
            <v>54.470111625933257</v>
          </cell>
        </row>
        <row r="33">
          <cell r="A33">
            <v>30</v>
          </cell>
          <cell r="B33">
            <v>44.629090989509635</v>
          </cell>
          <cell r="C33">
            <v>49.853579241660448</v>
          </cell>
          <cell r="D33">
            <v>51.233922198639249</v>
          </cell>
          <cell r="E33">
            <v>52.36681006101643</v>
          </cell>
          <cell r="F33">
            <v>53.503361237655518</v>
          </cell>
        </row>
        <row r="34">
          <cell r="A34">
            <v>31</v>
          </cell>
          <cell r="B34">
            <v>43.674315051776937</v>
          </cell>
          <cell r="C34">
            <v>48.891347557070588</v>
          </cell>
          <cell r="D34">
            <v>50.273462227393793</v>
          </cell>
          <cell r="E34">
            <v>51.402611935622346</v>
          </cell>
          <cell r="F34">
            <v>52.536293576356378</v>
          </cell>
        </row>
        <row r="35">
          <cell r="A35">
            <v>32</v>
          </cell>
          <cell r="B35">
            <v>42.721371856137857</v>
          </cell>
          <cell r="C35">
            <v>47.929691046094625</v>
          </cell>
          <cell r="D35">
            <v>49.312369687076902</v>
          </cell>
          <cell r="E35">
            <v>50.437893233121812</v>
          </cell>
          <cell r="F35">
            <v>51.568758681082329</v>
          </cell>
        </row>
        <row r="36">
          <cell r="A36">
            <v>33</v>
          </cell>
          <cell r="B36">
            <v>41.770430312585091</v>
          </cell>
          <cell r="C36">
            <v>46.96860425742382</v>
          </cell>
          <cell r="D36">
            <v>48.350542430785097</v>
          </cell>
          <cell r="E36">
            <v>49.472548744856851</v>
          </cell>
          <cell r="F36">
            <v>50.600659859916121</v>
          </cell>
        </row>
        <row r="37">
          <cell r="A37">
            <v>34</v>
          </cell>
          <cell r="B37">
            <v>40.821660455976129</v>
          </cell>
          <cell r="C37">
            <v>46.008147940468568</v>
          </cell>
          <cell r="D37">
            <v>47.388002637507221</v>
          </cell>
          <cell r="E37">
            <v>48.506576099486885</v>
          </cell>
          <cell r="F37">
            <v>49.631995012919923</v>
          </cell>
        </row>
        <row r="38">
          <cell r="A38">
            <v>35</v>
          </cell>
          <cell r="B38">
            <v>39.875251577930456</v>
          </cell>
          <cell r="C38">
            <v>45.048533546124638</v>
          </cell>
          <cell r="D38">
            <v>46.424747816219622</v>
          </cell>
          <cell r="E38">
            <v>47.539996700474916</v>
          </cell>
          <cell r="F38">
            <v>48.662783942480644</v>
          </cell>
        </row>
        <row r="39">
          <cell r="A39">
            <v>36</v>
          </cell>
          <cell r="B39">
            <v>38.931408739611904</v>
          </cell>
          <cell r="C39">
            <v>44.090087938279723</v>
          </cell>
          <cell r="D39">
            <v>45.460798211191488</v>
          </cell>
          <cell r="E39">
            <v>46.573133361865523</v>
          </cell>
          <cell r="F39">
            <v>47.693324260651224</v>
          </cell>
        </row>
        <row r="40">
          <cell r="A40">
            <v>37</v>
          </cell>
          <cell r="B40">
            <v>37.990311112392952</v>
          </cell>
          <cell r="C40">
            <v>43.133220490399317</v>
          </cell>
          <cell r="D40">
            <v>44.496773596396771</v>
          </cell>
          <cell r="E40">
            <v>45.606608366384364</v>
          </cell>
          <cell r="F40">
            <v>46.724190056448698</v>
          </cell>
        </row>
        <row r="41">
          <cell r="A41">
            <v>38</v>
          </cell>
          <cell r="B41">
            <v>37.052186386550034</v>
          </cell>
          <cell r="C41">
            <v>42.178477103542875</v>
          </cell>
          <cell r="D41">
            <v>43.53366794090045</v>
          </cell>
          <cell r="E41">
            <v>44.641093217872886</v>
          </cell>
          <cell r="F41">
            <v>45.756001590267779</v>
          </cell>
        </row>
        <row r="42">
          <cell r="A42">
            <v>39</v>
          </cell>
          <cell r="B42">
            <v>36.117285616942112</v>
          </cell>
          <cell r="C42">
            <v>41.226504809872374</v>
          </cell>
          <cell r="D42">
            <v>42.572344237848732</v>
          </cell>
          <cell r="E42">
            <v>43.677344822798652</v>
          </cell>
          <cell r="F42">
            <v>44.789458824900386</v>
          </cell>
        </row>
        <row r="43">
          <cell r="A43">
            <v>40</v>
          </cell>
          <cell r="B43">
            <v>35.185842709654381</v>
          </cell>
          <cell r="C43">
            <v>40.277998699714871</v>
          </cell>
          <cell r="D43">
            <v>41.613707298987116</v>
          </cell>
          <cell r="E43">
            <v>42.716151625019783</v>
          </cell>
          <cell r="F43">
            <v>43.825291892127659</v>
          </cell>
        </row>
        <row r="44">
          <cell r="A44">
            <v>41</v>
          </cell>
          <cell r="B44">
            <v>34.258553103226738</v>
          </cell>
          <cell r="C44">
            <v>39.333712911537361</v>
          </cell>
          <cell r="D44">
            <v>40.658654115202005</v>
          </cell>
          <cell r="E44">
            <v>41.758284619391489</v>
          </cell>
          <cell r="F44">
            <v>42.864215959774356</v>
          </cell>
        </row>
        <row r="45">
          <cell r="A45">
            <v>42</v>
          </cell>
          <cell r="B45">
            <v>33.336906667966012</v>
          </cell>
          <cell r="C45">
            <v>38.394469565563874</v>
          </cell>
          <cell r="D45">
            <v>39.708088899244821</v>
          </cell>
          <cell r="E45">
            <v>40.804514656178249</v>
          </cell>
          <cell r="F45">
            <v>41.906947244154928</v>
          </cell>
        </row>
        <row r="46">
          <cell r="A46">
            <v>43</v>
          </cell>
          <cell r="B46">
            <v>32.422576823591235</v>
          </cell>
          <cell r="C46">
            <v>37.461128303276659</v>
          </cell>
          <cell r="D46">
            <v>38.762877881142117</v>
          </cell>
          <cell r="E46">
            <v>39.855587663982938</v>
          </cell>
          <cell r="F46">
            <v>40.954180143370557</v>
          </cell>
        </row>
        <row r="47">
          <cell r="A47">
            <v>44</v>
          </cell>
          <cell r="B47">
            <v>31.516977455907682</v>
          </cell>
          <cell r="C47">
            <v>36.534467056022294</v>
          </cell>
          <cell r="D47">
            <v>37.823771161911502</v>
          </cell>
          <cell r="E47">
            <v>38.912182981283138</v>
          </cell>
          <cell r="F47">
            <v>40.006548673368421</v>
          </cell>
        </row>
        <row r="48">
          <cell r="A48">
            <v>45</v>
          </cell>
          <cell r="B48">
            <v>30.62126277375852</v>
          </cell>
          <cell r="C48">
            <v>35.615094506374447</v>
          </cell>
          <cell r="D48">
            <v>36.891333951482558</v>
          </cell>
          <cell r="E48">
            <v>37.974819432820837</v>
          </cell>
          <cell r="F48">
            <v>39.064539424905639</v>
          </cell>
        </row>
        <row r="49">
          <cell r="A49">
            <v>46</v>
          </cell>
          <cell r="B49">
            <v>29.736344037586061</v>
          </cell>
          <cell r="C49">
            <v>34.7034433466496</v>
          </cell>
          <cell r="D49">
            <v>35.965886851810481</v>
          </cell>
          <cell r="E49">
            <v>37.043828480127495</v>
          </cell>
          <cell r="F49">
            <v>38.128466419138888</v>
          </cell>
        </row>
        <row r="50">
          <cell r="A50">
            <v>47</v>
          </cell>
          <cell r="B50">
            <v>28.862935202035793</v>
          </cell>
          <cell r="C50">
            <v>33.799799374163939</v>
          </cell>
          <cell r="D50">
            <v>35.0475600814272</v>
          </cell>
          <cell r="E50">
            <v>36.119404104535079</v>
          </cell>
          <cell r="F50">
            <v>37.198516999060999</v>
          </cell>
        </row>
        <row r="51">
          <cell r="A51">
            <v>48</v>
          </cell>
          <cell r="B51">
            <v>28.001565707938031</v>
          </cell>
          <cell r="C51">
            <v>32.904295135804922</v>
          </cell>
          <cell r="D51">
            <v>34.136359992376818</v>
          </cell>
          <cell r="E51">
            <v>35.201612620483026</v>
          </cell>
          <cell r="F51">
            <v>36.2747606841927</v>
          </cell>
        </row>
        <row r="52">
          <cell r="A52">
            <v>49</v>
          </cell>
          <cell r="B52">
            <v>27.152592945984299</v>
          </cell>
          <cell r="C52">
            <v>32.016937321934414</v>
          </cell>
          <cell r="D52">
            <v>33.232195077940041</v>
          </cell>
          <cell r="E52">
            <v>34.290436485290343</v>
          </cell>
          <cell r="F52">
            <v>35.357189601754136</v>
          </cell>
        </row>
        <row r="53">
          <cell r="A53">
            <v>50</v>
          </cell>
          <cell r="B53">
            <v>26.316214056235378</v>
          </cell>
          <cell r="C53">
            <v>31.137600635609125</v>
          </cell>
          <cell r="D53">
            <v>32.334980577758671</v>
          </cell>
          <cell r="E53">
            <v>33.385830286864319</v>
          </cell>
          <cell r="F53">
            <v>34.445770323772457</v>
          </cell>
        </row>
        <row r="54">
          <cell r="A54">
            <v>51</v>
          </cell>
          <cell r="B54">
            <v>25.492515599875951</v>
          </cell>
          <cell r="C54">
            <v>30.266038197582382</v>
          </cell>
          <cell r="D54">
            <v>31.444666986374656</v>
          </cell>
          <cell r="E54">
            <v>32.487721083289877</v>
          </cell>
          <cell r="F54">
            <v>33.540444163265498</v>
          </cell>
        </row>
        <row r="55">
          <cell r="A55">
            <v>52</v>
          </cell>
          <cell r="B55">
            <v>24.681479735915111</v>
          </cell>
          <cell r="C55">
            <v>29.401906672560532</v>
          </cell>
          <cell r="D55">
            <v>30.561202837674539</v>
          </cell>
          <cell r="E55">
            <v>31.596008697923416</v>
          </cell>
          <cell r="F55">
            <v>32.641127434539712</v>
          </cell>
        </row>
        <row r="56">
          <cell r="A56">
            <v>53</v>
          </cell>
          <cell r="B56">
            <v>23.882989639889612</v>
          </cell>
          <cell r="C56">
            <v>28.544759908948787</v>
          </cell>
          <cell r="D56">
            <v>29.684546583149515</v>
          </cell>
          <cell r="E56">
            <v>30.710550580229356</v>
          </cell>
          <cell r="F56">
            <v>31.747697362320672</v>
          </cell>
        </row>
        <row r="57">
          <cell r="A57">
            <v>54</v>
          </cell>
          <cell r="B57">
            <v>23.096846364183776</v>
          </cell>
          <cell r="C57">
            <v>27.69414177641174</v>
          </cell>
          <cell r="D57">
            <v>28.814618704398221</v>
          </cell>
          <cell r="E57">
            <v>29.83116363222382</v>
          </cell>
          <cell r="F57">
            <v>30.859993752357951</v>
          </cell>
        </row>
        <row r="58">
          <cell r="A58">
            <v>55</v>
          </cell>
          <cell r="B58">
            <v>22.322783116455202</v>
          </cell>
          <cell r="C58">
            <v>26.849653226097175</v>
          </cell>
          <cell r="D58">
            <v>27.951217810070371</v>
          </cell>
          <cell r="E58">
            <v>28.957655055703249</v>
          </cell>
          <cell r="F58">
            <v>29.97784769599189</v>
          </cell>
        </row>
        <row r="59">
          <cell r="A59">
            <v>56</v>
          </cell>
          <cell r="B59">
            <v>21.560499289970384</v>
          </cell>
          <cell r="C59">
            <v>26.010943870263816</v>
          </cell>
          <cell r="D59">
            <v>27.094016996739416</v>
          </cell>
          <cell r="E59">
            <v>28.089806682190833</v>
          </cell>
          <cell r="F59">
            <v>29.101067007756075</v>
          </cell>
        </row>
        <row r="60">
          <cell r="A60">
            <v>57</v>
          </cell>
          <cell r="B60">
            <v>20.809646954623588</v>
          </cell>
          <cell r="C60">
            <v>25.177703576368241</v>
          </cell>
          <cell r="D60">
            <v>26.242614686633978</v>
          </cell>
          <cell r="E60">
            <v>27.227347530433892</v>
          </cell>
          <cell r="F60">
            <v>28.229410659115214</v>
          </cell>
        </row>
        <row r="61">
          <cell r="A61">
            <v>58</v>
          </cell>
          <cell r="B61">
            <v>20.069848838301244</v>
          </cell>
          <cell r="C61">
            <v>24.349703214311763</v>
          </cell>
          <cell r="D61">
            <v>25.396579067550199</v>
          </cell>
          <cell r="E61">
            <v>26.370009855843726</v>
          </cell>
          <cell r="F61">
            <v>27.362641073434144</v>
          </cell>
        </row>
        <row r="62">
          <cell r="A62">
            <v>59</v>
          </cell>
          <cell r="B62">
            <v>19.340723097600048</v>
          </cell>
          <cell r="C62">
            <v>23.526981372822966</v>
          </cell>
          <cell r="D62">
            <v>24.555670986382296</v>
          </cell>
          <cell r="E62">
            <v>25.517756290439934</v>
          </cell>
          <cell r="F62">
            <v>26.500736450860046</v>
          </cell>
        </row>
        <row r="63">
          <cell r="A63">
            <v>60</v>
          </cell>
          <cell r="B63">
            <v>18.621874263572938</v>
          </cell>
          <cell r="C63">
            <v>22.709999305910589</v>
          </cell>
          <cell r="D63">
            <v>23.720079619768971</v>
          </cell>
          <cell r="E63">
            <v>24.670896919490467</v>
          </cell>
          <cell r="F63">
            <v>25.644000893822938</v>
          </cell>
        </row>
        <row r="64">
          <cell r="A64">
            <v>61</v>
          </cell>
          <cell r="B64">
            <v>17.913155366271287</v>
          </cell>
          <cell r="C64">
            <v>21.899631497115671</v>
          </cell>
          <cell r="D64">
            <v>22.89040763216493</v>
          </cell>
          <cell r="E64">
            <v>23.830074329755259</v>
          </cell>
          <cell r="F64">
            <v>24.793051531677978</v>
          </cell>
        </row>
        <row r="65">
          <cell r="A65">
            <v>62</v>
          </cell>
          <cell r="B65">
            <v>17.214904116298069</v>
          </cell>
          <cell r="C65">
            <v>21.097095933121732</v>
          </cell>
          <cell r="D65">
            <v>22.067605485975562</v>
          </cell>
          <cell r="E65">
            <v>22.996233130308607</v>
          </cell>
          <cell r="F65">
            <v>23.948791078366344</v>
          </cell>
        </row>
        <row r="66">
          <cell r="A66">
            <v>63</v>
          </cell>
          <cell r="B66">
            <v>16.527703536605312</v>
          </cell>
          <cell r="C66">
            <v>20.303846391805671</v>
          </cell>
          <cell r="D66">
            <v>21.252908289871584</v>
          </cell>
          <cell r="E66">
            <v>22.170542448191767</v>
          </cell>
          <cell r="F66">
            <v>23.112336287739655</v>
          </cell>
        </row>
        <row r="67">
          <cell r="A67">
            <v>64</v>
          </cell>
          <cell r="B67">
            <v>15.852140920161881</v>
          </cell>
          <cell r="C67">
            <v>19.521397480925355</v>
          </cell>
          <cell r="D67">
            <v>20.447744662130916</v>
          </cell>
          <cell r="E67">
            <v>21.354314470607196</v>
          </cell>
          <cell r="F67">
            <v>22.284942389606286</v>
          </cell>
        </row>
        <row r="68">
          <cell r="A68">
            <v>65</v>
          </cell>
          <cell r="B68">
            <v>15.18879930591712</v>
          </cell>
          <cell r="C68">
            <v>18.751174721041018</v>
          </cell>
          <cell r="D68">
            <v>19.653674545365785</v>
          </cell>
          <cell r="E68">
            <v>20.548951916474511</v>
          </cell>
          <cell r="F68">
            <v>21.467954403842253</v>
          </cell>
        </row>
        <row r="69">
          <cell r="A69">
            <v>66</v>
          </cell>
          <cell r="B69">
            <v>14.538248534013537</v>
          </cell>
          <cell r="C69">
            <v>17.994471514066497</v>
          </cell>
          <cell r="D69">
            <v>18.872352221432795</v>
          </cell>
          <cell r="E69">
            <v>19.755901160470877</v>
          </cell>
          <cell r="F69">
            <v>20.662763442621227</v>
          </cell>
        </row>
        <row r="70">
          <cell r="A70">
            <v>67</v>
          </cell>
          <cell r="B70">
            <v>13.901034871391834</v>
          </cell>
          <cell r="C70">
            <v>17.252439879939537</v>
          </cell>
          <cell r="D70">
            <v>18.105473905543867</v>
          </cell>
          <cell r="E70">
            <v>18.976600542384787</v>
          </cell>
          <cell r="F70">
            <v>19.870758246125213</v>
          </cell>
        </row>
        <row r="71">
          <cell r="A71">
            <v>68</v>
          </cell>
          <cell r="B71">
            <v>13.277704351081548</v>
          </cell>
          <cell r="C71">
            <v>16.526091785645573</v>
          </cell>
          <cell r="D71">
            <v>17.354697340079785</v>
          </cell>
          <cell r="E71">
            <v>18.21244565309394</v>
          </cell>
          <cell r="F71">
            <v>19.093292336740728</v>
          </cell>
        </row>
        <row r="72">
          <cell r="A72">
            <v>69</v>
          </cell>
          <cell r="B72">
            <v>12.66878726422962</v>
          </cell>
          <cell r="C72">
            <v>15.81626867165885</v>
          </cell>
          <cell r="D72">
            <v>16.621407424826636</v>
          </cell>
          <cell r="E72">
            <v>17.464627577654007</v>
          </cell>
          <cell r="F72">
            <v>18.331531013738172</v>
          </cell>
        </row>
        <row r="73">
          <cell r="A73">
            <v>70</v>
          </cell>
          <cell r="B73">
            <v>12.074781923089205</v>
          </cell>
          <cell r="C73">
            <v>15.123632187421599</v>
          </cell>
          <cell r="D73">
            <v>15.906524976590406</v>
          </cell>
          <cell r="E73">
            <v>16.734033804113039</v>
          </cell>
          <cell r="F73">
            <v>17.586356920507804</v>
          </cell>
        </row>
        <row r="74">
          <cell r="A74">
            <v>71</v>
          </cell>
          <cell r="B74">
            <v>11.496157524096793</v>
          </cell>
          <cell r="C74">
            <v>14.448679928870053</v>
          </cell>
          <cell r="D74">
            <v>15.210510506219144</v>
          </cell>
          <cell r="E74">
            <v>16.02124366817435</v>
          </cell>
          <cell r="F74">
            <v>16.858364532627142</v>
          </cell>
        </row>
        <row r="75">
          <cell r="A75">
            <v>72</v>
          </cell>
          <cell r="B75">
            <v>10.933353561077546</v>
          </cell>
          <cell r="C75">
            <v>13.791737532334597</v>
          </cell>
          <cell r="D75">
            <v>14.53340148003374</v>
          </cell>
          <cell r="E75">
            <v>15.326534472875231</v>
          </cell>
          <cell r="F75">
            <v>16.147864913310819</v>
          </cell>
        </row>
        <row r="76">
          <cell r="A76">
            <v>73</v>
          </cell>
          <cell r="B76">
            <v>10.386782837252825</v>
          </cell>
          <cell r="C76">
            <v>13.152985618592014</v>
          </cell>
          <cell r="D76">
            <v>13.874930253591572</v>
          </cell>
          <cell r="E76">
            <v>14.64994854608759</v>
          </cell>
          <cell r="F76">
            <v>15.454948404789407</v>
          </cell>
        </row>
        <row r="77">
          <cell r="A77">
            <v>74</v>
          </cell>
          <cell r="B77">
            <v>9.8568211999755437</v>
          </cell>
          <cell r="C77">
            <v>12.532634940109403</v>
          </cell>
          <cell r="D77">
            <v>13.234837535090328</v>
          </cell>
          <cell r="E77">
            <v>13.991512219641306</v>
          </cell>
          <cell r="F77">
            <v>14.779692012083297</v>
          </cell>
        </row>
        <row r="78">
          <cell r="A78">
            <v>75</v>
          </cell>
          <cell r="B78">
            <v>9.3437923585962483</v>
          </cell>
          <cell r="C78">
            <v>11.931057499713324</v>
          </cell>
          <cell r="D78">
            <v>12.613147697182733</v>
          </cell>
          <cell r="E78">
            <v>13.351422857207034</v>
          </cell>
          <cell r="F78">
            <v>14.122336986960942</v>
          </cell>
        </row>
        <row r="79">
          <cell r="A79">
            <v>76</v>
          </cell>
          <cell r="B79">
            <v>8.8479808555624739</v>
          </cell>
          <cell r="C79">
            <v>11.348766201191021</v>
          </cell>
          <cell r="D79">
            <v>12.010153453595883</v>
          </cell>
          <cell r="E79">
            <v>12.730027498500242</v>
          </cell>
          <cell r="F79">
            <v>13.483268874156767</v>
          </cell>
        </row>
        <row r="80">
          <cell r="A80">
            <v>77</v>
          </cell>
          <cell r="B80">
            <v>8.3696295346585252</v>
          </cell>
          <cell r="C80">
            <v>10.786369665472685</v>
          </cell>
          <cell r="D80">
            <v>11.426349907021491</v>
          </cell>
          <cell r="E80">
            <v>12.127783484297874</v>
          </cell>
          <cell r="F80">
            <v>12.862980178693562</v>
          </cell>
        </row>
        <row r="81">
          <cell r="A81">
            <v>78</v>
          </cell>
          <cell r="B81">
            <v>7.9089258787650207</v>
          </cell>
          <cell r="C81">
            <v>10.244520251538212</v>
          </cell>
          <cell r="D81">
            <v>10.862370184814134</v>
          </cell>
          <cell r="E81">
            <v>11.545207973272452</v>
          </cell>
          <cell r="F81">
            <v>12.262021989393808</v>
          </cell>
        </row>
        <row r="82">
          <cell r="A82">
            <v>79</v>
          </cell>
          <cell r="B82">
            <v>7.4660072544289005</v>
          </cell>
          <cell r="C82">
            <v>9.7238604442302421</v>
          </cell>
          <cell r="D82">
            <v>10.318804843504118</v>
          </cell>
          <cell r="E82">
            <v>10.982791298890715</v>
          </cell>
          <cell r="F82">
            <v>11.680920731402258</v>
          </cell>
        </row>
        <row r="83">
          <cell r="A83">
            <v>80</v>
          </cell>
          <cell r="B83">
            <v>7.040956410995018</v>
          </cell>
          <cell r="C83">
            <v>9.2249650485210442</v>
          </cell>
          <cell r="D83">
            <v>9.7960862298228069</v>
          </cell>
          <cell r="E83">
            <v>10.440933106691707</v>
          </cell>
          <cell r="F83">
            <v>11.120116299236946</v>
          </cell>
        </row>
        <row r="84">
          <cell r="A84">
            <v>81</v>
          </cell>
          <cell r="B84">
            <v>6.6338016664176296</v>
          </cell>
          <cell r="C84">
            <v>8.7483238940190624</v>
          </cell>
          <cell r="D84">
            <v>9.2944727075428837</v>
          </cell>
          <cell r="E84">
            <v>9.9199239703606654</v>
          </cell>
          <cell r="F84">
            <v>10.5799434102154</v>
          </cell>
        </row>
        <row r="85">
          <cell r="A85">
            <v>82</v>
          </cell>
          <cell r="B85">
            <v>6.2445205147709339</v>
          </cell>
          <cell r="C85">
            <v>8.2943763716888128</v>
          </cell>
          <cell r="D85">
            <v>8.8140528774349143</v>
          </cell>
          <cell r="E85">
            <v>9.4199534469772548</v>
          </cell>
          <cell r="F85">
            <v>10.060638126472682</v>
          </cell>
        </row>
        <row r="86">
          <cell r="A86">
            <v>83</v>
          </cell>
          <cell r="B86">
            <v>5.8730349418513734</v>
          </cell>
          <cell r="C86">
            <v>7.863474736474938</v>
          </cell>
          <cell r="D86">
            <v>8.3547877650026265</v>
          </cell>
          <cell r="E86">
            <v>8.9411112002566675</v>
          </cell>
          <cell r="F86">
            <v>9.5623376187060778</v>
          </cell>
        </row>
        <row r="87">
          <cell r="A87">
            <v>84</v>
          </cell>
          <cell r="B87">
            <v>5.5192106817290068</v>
          </cell>
          <cell r="C87">
            <v>7.4556353589363429</v>
          </cell>
          <cell r="D87">
            <v>7.9165457224011657</v>
          </cell>
          <cell r="E87">
            <v>8.4833823432954105</v>
          </cell>
          <cell r="F87">
            <v>9.0850743463082058</v>
          </cell>
        </row>
        <row r="88">
          <cell r="A88">
            <v>85</v>
          </cell>
          <cell r="B88">
            <v>5.182863309815156</v>
          </cell>
          <cell r="C88">
            <v>7.0703305142418058</v>
          </cell>
          <cell r="D88">
            <v>7.4991456446058651</v>
          </cell>
          <cell r="E88">
            <v>8.0466644448996565</v>
          </cell>
          <cell r="F88">
            <v>8.6287909509388214</v>
          </cell>
        </row>
        <row r="89">
          <cell r="A89">
            <v>86</v>
          </cell>
          <cell r="B89">
            <v>4.8637545349135065</v>
          </cell>
          <cell r="C89">
            <v>6.7065147679185086</v>
          </cell>
          <cell r="D89">
            <v>7.102385059294007</v>
          </cell>
          <cell r="E89">
            <v>7.6307707676777978</v>
          </cell>
          <cell r="F89">
            <v>8.193341640919316</v>
          </cell>
        </row>
        <row r="90">
          <cell r="A90">
            <v>87</v>
          </cell>
          <cell r="B90">
            <v>4.5615953946230832</v>
          </cell>
          <cell r="C90">
            <v>6.3626933199201146</v>
          </cell>
          <cell r="D90">
            <v>6.7260388630957797</v>
          </cell>
          <cell r="E90">
            <v>7.2354432051785968</v>
          </cell>
          <cell r="F90">
            <v>7.7785028845565858</v>
          </cell>
        </row>
        <row r="91">
          <cell r="A91">
            <v>88</v>
          </cell>
          <cell r="B91">
            <v>4.2760557065817686</v>
          </cell>
          <cell r="C91">
            <v>6.0370166767287499</v>
          </cell>
          <cell r="D91">
            <v>6.3698636589222319</v>
          </cell>
          <cell r="E91">
            <v>6.8603630665193336</v>
          </cell>
          <cell r="F91">
            <v>7.3839813811806634</v>
          </cell>
        </row>
        <row r="92">
          <cell r="A92">
            <v>89</v>
          </cell>
          <cell r="B92">
            <v>4.0067630079461862</v>
          </cell>
          <cell r="C92">
            <v>5.7276232480340097</v>
          </cell>
          <cell r="D92">
            <v>6.0334682305807856</v>
          </cell>
          <cell r="E92">
            <v>6.5050456681771518</v>
          </cell>
          <cell r="F92">
            <v>7.0093097277636929</v>
          </cell>
        </row>
        <row r="93">
          <cell r="A93">
            <v>90</v>
          </cell>
          <cell r="B93">
            <v>3.7533028703993914</v>
          </cell>
          <cell r="C93">
            <v>5.4329444031489009</v>
          </cell>
          <cell r="D93">
            <v>5.7161987410653534</v>
          </cell>
          <cell r="E93">
            <v>6.1687595697096906</v>
          </cell>
          <cell r="F93">
            <v>6.6537671604860806</v>
          </cell>
        </row>
        <row r="94">
          <cell r="A94">
            <v>91</v>
          </cell>
          <cell r="B94">
            <v>3.5152286877413266</v>
          </cell>
          <cell r="C94">
            <v>5.1517045607728598</v>
          </cell>
          <cell r="D94">
            <v>5.4171572010188109</v>
          </cell>
          <cell r="E94">
            <v>5.8505324085570338</v>
          </cell>
          <cell r="F94">
            <v>6.3163841798157856</v>
          </cell>
        </row>
        <row r="95">
          <cell r="A95">
            <v>92</v>
          </cell>
          <cell r="B95">
            <v>3.292061304537818</v>
          </cell>
          <cell r="C95">
            <v>4.8828579684427842</v>
          </cell>
          <cell r="D95">
            <v>5.1352181194269395</v>
          </cell>
          <cell r="E95">
            <v>5.5491658489317119</v>
          </cell>
          <cell r="F95">
            <v>5.9959570555792681</v>
          </cell>
        </row>
        <row r="96">
          <cell r="A96">
            <v>93</v>
          </cell>
          <cell r="B96">
            <v>3.0832967920718621</v>
          </cell>
          <cell r="C96">
            <v>4.6255178231503038</v>
          </cell>
          <cell r="D96">
            <v>4.8690483471690991</v>
          </cell>
          <cell r="E96">
            <v>5.2632434628600073</v>
          </cell>
          <cell r="F96">
            <v>5.6910561166079399</v>
          </cell>
        </row>
        <row r="97">
          <cell r="A97">
            <v>94</v>
          </cell>
          <cell r="B97">
            <v>2.8884127041399048</v>
          </cell>
          <cell r="C97">
            <v>4.3788660937565194</v>
          </cell>
          <cell r="D97">
            <v>4.6170960213675452</v>
          </cell>
          <cell r="E97">
            <v>4.9911053826408667</v>
          </cell>
          <cell r="F97">
            <v>5.4000037538693988</v>
          </cell>
        </row>
        <row r="98">
          <cell r="A98">
            <v>95</v>
          </cell>
          <cell r="B98">
            <v>2.7068672382629213</v>
          </cell>
          <cell r="C98">
            <v>4.142057654621297</v>
          </cell>
          <cell r="D98">
            <v>4.3775580085158223</v>
          </cell>
          <cell r="E98">
            <v>4.7308153521915681</v>
          </cell>
          <cell r="F98">
            <v>5.1208474780478515</v>
          </cell>
        </row>
        <row r="99">
          <cell r="A99">
            <v>96</v>
          </cell>
          <cell r="B99">
            <v>2.5381069413909096</v>
          </cell>
          <cell r="C99">
            <v>3.9141346508233692</v>
          </cell>
          <cell r="D99">
            <v>4.1482887220058871</v>
          </cell>
          <cell r="E99">
            <v>4.4800566092215188</v>
          </cell>
          <cell r="F99">
            <v>4.8512683295427221</v>
          </cell>
        </row>
        <row r="100">
          <cell r="A100">
            <v>97</v>
          </cell>
          <cell r="B100">
            <v>2.3815739111959005</v>
          </cell>
          <cell r="C100">
            <v>3.6939192246551915</v>
          </cell>
          <cell r="D100">
            <v>3.9266358472416463</v>
          </cell>
          <cell r="E100">
            <v>4.2359671968913277</v>
          </cell>
          <cell r="F100">
            <v>4.5884395957413391</v>
          </cell>
        </row>
        <row r="101">
          <cell r="A101">
            <v>98</v>
          </cell>
          <cell r="B101">
            <v>2.2367049123612777</v>
          </cell>
          <cell r="C101">
            <v>3.4803667899098132</v>
          </cell>
          <cell r="D101">
            <v>3.7101759573151072</v>
          </cell>
          <cell r="E101">
            <v>3.9960241368571068</v>
          </cell>
          <cell r="F101">
            <v>4.3299112978168788</v>
          </cell>
        </row>
        <row r="102">
          <cell r="A102">
            <v>99</v>
          </cell>
          <cell r="B102">
            <v>2.1029370192297994</v>
          </cell>
          <cell r="C102">
            <v>3.2729921356028435</v>
          </cell>
          <cell r="D102">
            <v>3.4975672337467785</v>
          </cell>
          <cell r="E102">
            <v>3.7590119480154818</v>
          </cell>
          <cell r="F102">
            <v>4.0745374085485011</v>
          </cell>
        </row>
        <row r="103">
          <cell r="A103">
            <v>100</v>
          </cell>
          <cell r="B103">
            <v>1.9797102453526765</v>
          </cell>
          <cell r="C103">
            <v>3.0717247316633358</v>
          </cell>
          <cell r="D103">
            <v>3.2883268621925885</v>
          </cell>
          <cell r="E103">
            <v>3.5247403085703364</v>
          </cell>
          <cell r="F103">
            <v>3.822193179970129</v>
          </cell>
        </row>
        <row r="104">
          <cell r="A104">
            <v>101</v>
          </cell>
          <cell r="B104">
            <v>1.8664620686831008</v>
          </cell>
          <cell r="C104">
            <v>2.8767855505467037</v>
          </cell>
          <cell r="D104">
            <v>3.0826250829121653</v>
          </cell>
          <cell r="E104">
            <v>3.2937804379249096</v>
          </cell>
          <cell r="F104">
            <v>3.5735110502886731</v>
          </cell>
        </row>
        <row r="105">
          <cell r="A105">
            <v>102</v>
          </cell>
          <cell r="B105">
            <v>1.7626216796828791</v>
          </cell>
          <cell r="C105">
            <v>2.6885750880103765</v>
          </cell>
          <cell r="D105">
            <v>2.881087966834194</v>
          </cell>
          <cell r="E105">
            <v>3.0672150261175433</v>
          </cell>
          <cell r="F105">
            <v>3.329630653789903</v>
          </cell>
        </row>
        <row r="106">
          <cell r="A106">
            <v>103</v>
          </cell>
          <cell r="B106">
            <v>1.6675682425369327</v>
          </cell>
          <cell r="C106">
            <v>2.5075812052499922</v>
          </cell>
          <cell r="D106">
            <v>2.68462739650233</v>
          </cell>
          <cell r="E106">
            <v>2.8464150644220956</v>
          </cell>
          <cell r="F106">
            <v>3.0919760085737531</v>
          </cell>
        </row>
        <row r="107">
          <cell r="A107">
            <v>104</v>
          </cell>
          <cell r="B107">
            <v>1.5805150494852285</v>
          </cell>
          <cell r="C107">
            <v>2.3343072909063012</v>
          </cell>
          <cell r="D107">
            <v>2.4942885221116486</v>
          </cell>
          <cell r="E107">
            <v>2.6328469143463766</v>
          </cell>
          <cell r="F107">
            <v>2.8620626297316791</v>
          </cell>
        </row>
        <row r="108">
          <cell r="A108">
            <v>105</v>
          </cell>
          <cell r="B108">
            <v>1.5001108913037637</v>
          </cell>
          <cell r="C108">
            <v>2.1692128347792599</v>
          </cell>
          <cell r="D108">
            <v>2.3111247277692089</v>
          </cell>
          <cell r="E108">
            <v>2.427916545476275</v>
          </cell>
          <cell r="F108">
            <v>2.6413415834723426</v>
          </cell>
        </row>
        <row r="109">
          <cell r="A109">
            <v>106</v>
          </cell>
          <cell r="B109">
            <v>1.4230145516732047</v>
          </cell>
          <cell r="C109">
            <v>2.0126781092464228</v>
          </cell>
          <cell r="D109">
            <v>2.1361027157239527</v>
          </cell>
          <cell r="E109">
            <v>2.2328591402301194</v>
          </cell>
          <cell r="F109">
            <v>2.4310874751200706</v>
          </cell>
        </row>
        <row r="110">
          <cell r="A110">
            <v>107</v>
          </cell>
          <cell r="B110">
            <v>1.3382732602323169</v>
          </cell>
          <cell r="C110">
            <v>1.864978228056136</v>
          </cell>
          <cell r="D110">
            <v>1.9700370374508187</v>
          </cell>
          <cell r="E110">
            <v>2.0486646474522745</v>
          </cell>
          <cell r="F110">
            <v>2.2323212776199961</v>
          </cell>
        </row>
        <row r="111">
          <cell r="A111">
            <v>108</v>
          </cell>
          <cell r="B111">
            <v>1.2026650124623459</v>
          </cell>
          <cell r="C111">
            <v>1.7262720208164031</v>
          </cell>
          <cell r="D111">
            <v>1.8135521280132714</v>
          </cell>
          <cell r="E111">
            <v>1.8760440722859761</v>
          </cell>
          <cell r="F111">
            <v>2.0457709819606138</v>
          </cell>
        </row>
        <row r="112">
          <cell r="A112">
            <v>109</v>
          </cell>
          <cell r="B112">
            <v>1</v>
          </cell>
          <cell r="C112">
            <v>1.5966046660273425</v>
          </cell>
          <cell r="D112">
            <v>1.6670663945496935</v>
          </cell>
          <cell r="E112">
            <v>1.7154245894347233</v>
          </cell>
          <cell r="F112">
            <v>1.8718546889338654</v>
          </cell>
        </row>
        <row r="113">
          <cell r="A113">
            <v>110</v>
          </cell>
          <cell r="B113" t="str">
            <v>-</v>
          </cell>
          <cell r="C113">
            <v>1.4759163671129096</v>
          </cell>
          <cell r="D113">
            <v>1.5307998265875311</v>
          </cell>
          <cell r="E113">
            <v>1.5669689033264758</v>
          </cell>
          <cell r="F113">
            <v>1.7106691534529697</v>
          </cell>
        </row>
        <row r="114">
          <cell r="A114">
            <v>111</v>
          </cell>
          <cell r="B114" t="str">
            <v>-</v>
          </cell>
          <cell r="C114">
            <v>1.3640559506314474</v>
          </cell>
          <cell r="D114">
            <v>1.4047926698279198</v>
          </cell>
          <cell r="E114">
            <v>1.4306138178105889</v>
          </cell>
          <cell r="F114">
            <v>1.5619321166591804</v>
          </cell>
        </row>
        <row r="115">
          <cell r="A115">
            <v>112</v>
          </cell>
          <cell r="B115" t="str">
            <v>-</v>
          </cell>
          <cell r="C115">
            <v>1.2608045008686919</v>
          </cell>
          <cell r="D115">
            <v>1.2889402990559229</v>
          </cell>
          <cell r="E115">
            <v>1.306118786464443</v>
          </cell>
          <cell r="F115">
            <v>1.4246727051113459</v>
          </cell>
        </row>
        <row r="116">
          <cell r="A116">
            <v>113</v>
          </cell>
          <cell r="B116" t="str">
            <v>-</v>
          </cell>
          <cell r="C116">
            <v>1.1658957655509621</v>
          </cell>
          <cell r="D116">
            <v>1.1830323369488875</v>
          </cell>
          <cell r="E116">
            <v>1.1931227941567422</v>
          </cell>
          <cell r="F116">
            <v>1.2956600467573061</v>
          </cell>
        </row>
        <row r="117">
          <cell r="A117">
            <v>114</v>
          </cell>
          <cell r="B117" t="str">
            <v>-</v>
          </cell>
          <cell r="C117">
            <v>1.0790480672442264</v>
          </cell>
          <cell r="D117">
            <v>1.0868038591668912</v>
          </cell>
          <cell r="E117">
            <v>1.0912122955341264</v>
          </cell>
          <cell r="F117">
            <v>1.1598970470633234</v>
          </cell>
        </row>
        <row r="118">
          <cell r="A118">
            <v>115</v>
          </cell>
          <cell r="B118" t="str">
            <v>-</v>
          </cell>
          <cell r="C118">
            <v>1</v>
          </cell>
          <cell r="D118">
            <v>1</v>
          </cell>
          <cell r="E118">
            <v>1</v>
          </cell>
          <cell r="F118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="98" zoomScaleNormal="98" workbookViewId="0">
      <selection activeCell="B26" sqref="B26"/>
    </sheetView>
  </sheetViews>
  <sheetFormatPr defaultColWidth="0" defaultRowHeight="13.8" zeroHeight="1" x14ac:dyDescent="0.3"/>
  <cols>
    <col min="1" max="1" width="67.5" style="13" customWidth="1"/>
    <col min="2" max="2" width="15.25" style="13" customWidth="1"/>
    <col min="3" max="3" width="13.375" style="13" customWidth="1"/>
    <col min="4" max="4" width="21.625" style="14" customWidth="1"/>
    <col min="5" max="5" width="23.25" style="14" customWidth="1"/>
    <col min="6" max="6" width="9" style="14" customWidth="1"/>
    <col min="7" max="7" width="13.875" style="14" customWidth="1"/>
    <col min="8" max="8" width="13.75" style="14" customWidth="1"/>
    <col min="9" max="9" width="1.625" style="14" hidden="1" customWidth="1"/>
    <col min="10" max="16384" width="1.5" style="14" hidden="1"/>
  </cols>
  <sheetData>
    <row r="1" spans="1:8" x14ac:dyDescent="0.3">
      <c r="A1" s="151" t="s">
        <v>110</v>
      </c>
      <c r="B1" s="152"/>
    </row>
    <row r="2" spans="1:8" x14ac:dyDescent="0.3">
      <c r="A2" s="152"/>
      <c r="B2" s="152"/>
    </row>
    <row r="3" spans="1:8" x14ac:dyDescent="0.3">
      <c r="A3" s="152"/>
      <c r="B3" s="152"/>
    </row>
    <row r="4" spans="1:8" x14ac:dyDescent="0.3"/>
    <row r="5" spans="1:8" s="19" customFormat="1" x14ac:dyDescent="0.3">
      <c r="A5" s="15" t="s">
        <v>0</v>
      </c>
      <c r="B5" s="16"/>
      <c r="C5" s="16"/>
      <c r="D5" s="17"/>
      <c r="E5" s="17"/>
      <c r="F5" s="17"/>
      <c r="G5" s="17"/>
      <c r="H5" s="18"/>
    </row>
    <row r="6" spans="1:8" s="19" customFormat="1" ht="6.75" customHeight="1" x14ac:dyDescent="0.3">
      <c r="A6" s="20"/>
      <c r="B6" s="21"/>
      <c r="C6" s="21"/>
      <c r="H6" s="22"/>
    </row>
    <row r="7" spans="1:8" s="19" customFormat="1" ht="14.55" customHeight="1" x14ac:dyDescent="0.3">
      <c r="A7" s="12" t="s">
        <v>1</v>
      </c>
      <c r="B7" s="12"/>
      <c r="C7" s="12"/>
      <c r="D7" s="12"/>
      <c r="E7" s="12"/>
      <c r="F7" s="12"/>
      <c r="G7" s="12"/>
      <c r="H7" s="12"/>
    </row>
    <row r="8" spans="1:8" s="19" customFormat="1" ht="14.55" customHeight="1" x14ac:dyDescent="0.3">
      <c r="A8" s="12" t="s">
        <v>2</v>
      </c>
      <c r="B8" s="12"/>
      <c r="C8" s="12"/>
      <c r="D8" s="12"/>
      <c r="E8" s="12"/>
      <c r="F8" s="12"/>
      <c r="G8" s="12"/>
      <c r="H8" s="12"/>
    </row>
    <row r="9" spans="1:8" s="19" customFormat="1" x14ac:dyDescent="0.3">
      <c r="A9" s="12" t="s">
        <v>3</v>
      </c>
      <c r="B9" s="12"/>
      <c r="C9" s="12"/>
      <c r="D9" s="12"/>
      <c r="E9" s="12"/>
      <c r="F9" s="12"/>
      <c r="G9" s="12"/>
      <c r="H9" s="12"/>
    </row>
    <row r="10" spans="1:8" s="19" customFormat="1" x14ac:dyDescent="0.3">
      <c r="A10" s="12" t="s">
        <v>4</v>
      </c>
      <c r="B10" s="12"/>
      <c r="C10" s="12"/>
      <c r="D10" s="12"/>
      <c r="E10" s="12"/>
      <c r="F10" s="12"/>
      <c r="G10" s="12"/>
      <c r="H10" s="12"/>
    </row>
    <row r="11" spans="1:8" s="19" customFormat="1" ht="14.55" customHeight="1" x14ac:dyDescent="0.3">
      <c r="A11" s="11" t="s">
        <v>5</v>
      </c>
      <c r="B11" s="11"/>
      <c r="C11" s="11"/>
      <c r="D11" s="11"/>
      <c r="E11" s="11"/>
      <c r="F11" s="11"/>
      <c r="G11" s="11"/>
      <c r="H11" s="11"/>
    </row>
    <row r="12" spans="1:8" s="19" customFormat="1" x14ac:dyDescent="0.3">
      <c r="A12" s="12" t="s">
        <v>6</v>
      </c>
      <c r="B12" s="12"/>
      <c r="C12" s="12"/>
      <c r="D12" s="12"/>
      <c r="E12" s="12"/>
      <c r="F12" s="12"/>
      <c r="G12" s="12"/>
      <c r="H12" s="12"/>
    </row>
    <row r="13" spans="1:8" s="19" customFormat="1" ht="15" customHeight="1" x14ac:dyDescent="0.3">
      <c r="A13" s="12" t="s">
        <v>7</v>
      </c>
      <c r="B13" s="12"/>
      <c r="C13" s="12"/>
      <c r="D13" s="12"/>
      <c r="E13" s="12"/>
      <c r="F13" s="12"/>
      <c r="G13" s="12"/>
      <c r="H13" s="12"/>
    </row>
    <row r="14" spans="1:8" s="19" customFormat="1" ht="14.55" customHeight="1" x14ac:dyDescent="0.3">
      <c r="A14" s="12" t="s">
        <v>8</v>
      </c>
      <c r="B14" s="12"/>
      <c r="C14" s="12"/>
      <c r="D14" s="12"/>
      <c r="E14" s="12"/>
      <c r="F14" s="12"/>
      <c r="G14" s="12"/>
      <c r="H14" s="12"/>
    </row>
    <row r="15" spans="1:8" s="19" customFormat="1" x14ac:dyDescent="0.3">
      <c r="A15" s="10" t="s">
        <v>9</v>
      </c>
      <c r="B15" s="10"/>
      <c r="C15" s="10"/>
      <c r="D15" s="10"/>
      <c r="E15" s="10"/>
      <c r="F15" s="10"/>
      <c r="G15" s="10"/>
      <c r="H15" s="10"/>
    </row>
    <row r="16" spans="1:8" x14ac:dyDescent="0.3">
      <c r="A16" s="14"/>
      <c r="B16" s="14"/>
      <c r="C16" s="14"/>
    </row>
    <row r="17" spans="1:14" ht="15.6" x14ac:dyDescent="0.3">
      <c r="A17" s="23" t="s">
        <v>10</v>
      </c>
      <c r="B17" s="24"/>
      <c r="C17" s="153"/>
      <c r="D17" s="29"/>
      <c r="E17" s="29"/>
      <c r="F17" s="29"/>
      <c r="G17" s="29"/>
    </row>
    <row r="18" spans="1:14" ht="6.9" customHeight="1" x14ac:dyDescent="0.3">
      <c r="C18" s="29"/>
      <c r="D18" s="29"/>
      <c r="E18" s="29"/>
      <c r="F18" s="29"/>
      <c r="G18" s="29"/>
    </row>
    <row r="19" spans="1:14" x14ac:dyDescent="0.3">
      <c r="A19" s="25" t="s">
        <v>11</v>
      </c>
      <c r="B19" s="26" t="s">
        <v>12</v>
      </c>
      <c r="C19" s="27" t="s">
        <v>13</v>
      </c>
      <c r="D19" s="28" t="s">
        <v>14</v>
      </c>
      <c r="E19" s="29"/>
      <c r="F19" s="29"/>
      <c r="G19" s="29"/>
      <c r="H19" s="29"/>
      <c r="I19" s="30"/>
    </row>
    <row r="20" spans="1:14" x14ac:dyDescent="0.3">
      <c r="A20" s="31" t="s">
        <v>15</v>
      </c>
      <c r="B20" s="32"/>
      <c r="C20" s="33">
        <f>VLOOKUP(F20,'Tabela de Custeio'!$A$3:$S$13,18,FALSE())</f>
        <v>217.54</v>
      </c>
      <c r="D20" s="34">
        <f>VLOOKUP(F20,'Tabela de Custeio'!$A$3:$S$13,19,FALSE())</f>
        <v>257.91000000000003</v>
      </c>
      <c r="E20" s="35" t="str">
        <f>IF(B21="","",1)</f>
        <v/>
      </c>
      <c r="F20" s="29">
        <f>IF(B20&lt;=18,1,IF(B20&lt;=23,2,IF(B20&lt;=28,3,IF(B20&lt;=33,4,IF(B20&lt;=38,5,IF(B20&lt;=43,6,IF(B20&lt;=48,7,IF(B20&lt;=53,8,IF(B20&lt;=58,9,10)))))))))</f>
        <v>1</v>
      </c>
      <c r="G20" s="29">
        <f>IF(F20="","",IF(E$20=1,VLOOKUP(F20,'Tabela de Custeio'!$J$62:$P$71,2,FALSE()),VLOOKUP(F20,'Tabela de Custeio'!$J$62:$P$71,5,FALSE())))</f>
        <v>1.0999999999999999E-2</v>
      </c>
      <c r="H20" s="29">
        <f>IF(F20="","",IF(E$20=1,VLOOKUP(F20,'Tabela de Custeio'!$J$62:$P$71,3,FALSE()),VLOOKUP(F20,'Tabela de Custeio'!$J$62:$P$71,6,FALSE())))</f>
        <v>51.17</v>
      </c>
      <c r="I20" s="30">
        <f>IF(F20="","",IF(E$20=1,VLOOKUP(F20,'Tabela de Custeio'!$J$62:$P$71,4,FALSE()),VLOOKUP(F20,'Tabela de Custeio'!$J$62:$P$71,7,FALSE())))</f>
        <v>238.09</v>
      </c>
      <c r="J20" s="36">
        <f>IF(F20="","",IF($B$26*G20&gt;I20,I20,IF($B$26*G20&lt;H20,H20,$B$26*G20)))</f>
        <v>51.17</v>
      </c>
      <c r="N20" s="36"/>
    </row>
    <row r="21" spans="1:14" x14ac:dyDescent="0.3">
      <c r="A21" s="31" t="s">
        <v>16</v>
      </c>
      <c r="B21" s="32"/>
      <c r="C21" s="33" t="str">
        <f>IF(B21="","",VLOOKUP(F21,'Tabela de Custeio'!$A$3:$S$13,18,FALSE()))</f>
        <v/>
      </c>
      <c r="D21" s="34" t="str">
        <f>IF(B21="","",VLOOKUP(F21,'Tabela de Custeio'!$A$3:$S$13,19,FALSE()))</f>
        <v/>
      </c>
      <c r="E21" s="29"/>
      <c r="F21" s="29" t="str">
        <f>IF(B21="","",IF(B21&lt;=18,1,IF(B21&lt;=23,2,IF(B21&lt;=28,3,IF(B21&lt;=33,4,IF(B21&lt;=38,5,IF(B21&lt;=43,6,IF(B21&lt;=48,7,IF(B21&lt;=53,8,IF(B21&lt;=58,9,10))))))))))</f>
        <v/>
      </c>
      <c r="G21" s="29" t="str">
        <f>IF(F21="","",IF(E$20=1,VLOOKUP(F21,'Tabela de Custeio'!$J$62:$P$71,2,FALSE()),VLOOKUP(F21,'Tabela de Custeio'!$J$62:$P$71,5,FALSE())))</f>
        <v/>
      </c>
      <c r="H21" s="29" t="str">
        <f>IF(F21="","",IF(E$20=1,VLOOKUP(F21,'Tabela de Custeio'!$J$62:$P$71,3,FALSE()),VLOOKUP(F21,'Tabela de Custeio'!$J$62:$P$71,6,FALSE())))</f>
        <v/>
      </c>
      <c r="I21" s="30" t="str">
        <f>IF(F21="","",IF(E$20=1,VLOOKUP(F21,'Tabela de Custeio'!$J$62:$P$71,4,FALSE()),VLOOKUP(F21,'Tabela de Custeio'!$J$62:$P$71,7,FALSE())))</f>
        <v/>
      </c>
      <c r="J21" s="37" t="str">
        <f>IF(F21="","",IF($B$26*G21&gt;I21,I21,IF($B$26*G21&lt;H21,H21,$B$26*G21)))</f>
        <v/>
      </c>
      <c r="K21" s="30"/>
      <c r="N21" s="36"/>
    </row>
    <row r="22" spans="1:14" x14ac:dyDescent="0.3">
      <c r="A22" s="31" t="s">
        <v>17</v>
      </c>
      <c r="B22" s="32"/>
      <c r="C22" s="33" t="str">
        <f>IF(B22="","",VLOOKUP(F22,'Tabela de Custeio'!$A$3:$S$13,18,FALSE()))</f>
        <v/>
      </c>
      <c r="D22" s="34" t="str">
        <f>IF(B22="","",VLOOKUP(F22,'Tabela de Custeio'!$A$3:$S$13,19,FALSE()))</f>
        <v/>
      </c>
      <c r="E22" s="29"/>
      <c r="F22" s="29" t="str">
        <f>IF(B22="","",IF(B22&lt;=18,1,IF(B22&lt;=23,2,IF(B22&lt;=28,3,IF(B22&lt;=33,4,IF(B22&lt;=38,5,IF(B22&lt;=43,6,IF(B22&lt;=48,7,IF(B22&lt;=53,8,IF(B22&lt;=58,9,10))))))))))</f>
        <v/>
      </c>
      <c r="G22" s="29" t="str">
        <f>IF(F22="","",IF(E$20=1,VLOOKUP(F22,'Tabela de Custeio'!$J$62:$P$71,2,FALSE()),VLOOKUP(F22,'Tabela de Custeio'!$J$62:$P$71,5,FALSE())))</f>
        <v/>
      </c>
      <c r="H22" s="29" t="str">
        <f>IF(F22="","",IF(E$20=1,VLOOKUP(F22,'Tabela de Custeio'!$J$62:$P$71,3,FALSE()),VLOOKUP(F22,'Tabela de Custeio'!$J$62:$P$71,6,FALSE())))</f>
        <v/>
      </c>
      <c r="I22" s="30" t="str">
        <f>IF(F22="","",IF(E$20=1,VLOOKUP(F22,'Tabela de Custeio'!$J$62:$P$71,4,FALSE()),VLOOKUP(F22,'Tabela de Custeio'!$J$62:$P$71,7,FALSE())))</f>
        <v/>
      </c>
      <c r="J22" s="37" t="str">
        <f>IF(F22="","",IF($B$26*G22&gt;I22,I22,IF($B$26*G22&lt;H22,H22,$B$26*G22)))</f>
        <v/>
      </c>
      <c r="K22" s="30"/>
      <c r="N22" s="36"/>
    </row>
    <row r="23" spans="1:14" x14ac:dyDescent="0.3">
      <c r="A23" s="31" t="s">
        <v>18</v>
      </c>
      <c r="B23" s="32"/>
      <c r="C23" s="33" t="str">
        <f>IF(B23="","",VLOOKUP(F23,'Tabela de Custeio'!$A$3:$S$13,18,FALSE()))</f>
        <v/>
      </c>
      <c r="D23" s="34" t="str">
        <f>IF(B23="","",VLOOKUP(F23,'Tabela de Custeio'!$A$3:$S$13,19,FALSE()))</f>
        <v/>
      </c>
      <c r="E23" s="29"/>
      <c r="F23" s="29" t="str">
        <f>IF(B23="","",IF(B23&lt;=18,1,IF(B23&lt;=23,2,IF(B23&lt;=28,3,IF(B23&lt;=33,4,IF(B23&lt;=38,5,IF(B23&lt;=43,6,IF(B23&lt;=48,7,IF(B23&lt;=53,8,IF(B23&lt;=58,9,10))))))))))</f>
        <v/>
      </c>
      <c r="G23" s="29" t="str">
        <f>IF(F23="","",IF(E$20=1,VLOOKUP(F23,'Tabela de Custeio'!$J$62:$P$71,2,FALSE()),VLOOKUP(F23,'Tabela de Custeio'!$J$62:$P$71,5,FALSE())))</f>
        <v/>
      </c>
      <c r="H23" s="29" t="str">
        <f>IF(F23="","",IF(E$20=1,VLOOKUP(F23,'Tabela de Custeio'!$J$62:$P$71,3,FALSE()),VLOOKUP(F23,'Tabela de Custeio'!$J$62:$P$71,6,FALSE())))</f>
        <v/>
      </c>
      <c r="I23" s="30" t="str">
        <f>IF(F23="","",IF(E$20=1,VLOOKUP(F23,'Tabela de Custeio'!$J$62:$P$71,4,FALSE()),VLOOKUP(F23,'Tabela de Custeio'!$J$62:$P$71,7,FALSE())))</f>
        <v/>
      </c>
      <c r="J23" s="37" t="str">
        <f>IF(F23="","",IF($B$26*G23&gt;I23,I23,IF($B$26*G23&lt;H23,H23,$B$26*G23)))</f>
        <v/>
      </c>
      <c r="K23" s="30"/>
      <c r="N23" s="36"/>
    </row>
    <row r="24" spans="1:14" x14ac:dyDescent="0.3">
      <c r="A24" s="31" t="s">
        <v>19</v>
      </c>
      <c r="B24" s="32"/>
      <c r="C24" s="33" t="str">
        <f>IF(B24="","",VLOOKUP(F24,'Tabela de Custeio'!$A$3:$S$13,18,FALSE()))</f>
        <v/>
      </c>
      <c r="D24" s="34" t="str">
        <f>IF(B24="","",VLOOKUP(F24,'Tabela de Custeio'!$A$3:$S$13,19,FALSE()))</f>
        <v/>
      </c>
      <c r="E24" s="29"/>
      <c r="F24" s="29" t="str">
        <f>IF(B24="","",IF(B24&lt;=18,1,IF(B24&lt;=23,2,IF(B24&lt;=28,3,IF(B24&lt;=33,4,IF(B24&lt;=38,5,IF(B24&lt;=43,6,IF(B24&lt;=48,7,IF(B24&lt;=53,8,IF(B24&lt;=58,9,10))))))))))</f>
        <v/>
      </c>
      <c r="G24" s="29"/>
      <c r="H24" s="29"/>
      <c r="I24" s="30"/>
      <c r="J24" s="37">
        <f>SUM(J20:J23)</f>
        <v>51.17</v>
      </c>
      <c r="K24" s="30"/>
      <c r="N24" s="36"/>
    </row>
    <row r="25" spans="1:14" hidden="1" x14ac:dyDescent="0.3">
      <c r="A25" s="49"/>
      <c r="C25" s="154"/>
      <c r="D25" s="29"/>
      <c r="E25" s="29"/>
      <c r="F25" s="29"/>
      <c r="G25" s="29"/>
      <c r="H25" s="29"/>
      <c r="I25" s="30"/>
      <c r="J25" s="37"/>
      <c r="K25" s="30"/>
    </row>
    <row r="26" spans="1:14" x14ac:dyDescent="0.3">
      <c r="A26" s="38" t="s">
        <v>20</v>
      </c>
      <c r="B26" s="39"/>
      <c r="C26" s="155"/>
      <c r="D26" s="29"/>
      <c r="E26" s="29"/>
      <c r="F26" s="29">
        <f>B20</f>
        <v>0</v>
      </c>
      <c r="G26" s="29"/>
      <c r="H26" s="29"/>
      <c r="I26" s="30"/>
      <c r="J26" s="37"/>
      <c r="K26" s="30"/>
    </row>
    <row r="27" spans="1:14" ht="8.4" customHeight="1" x14ac:dyDescent="0.3">
      <c r="A27" s="40"/>
      <c r="B27" s="41"/>
      <c r="C27" s="14"/>
      <c r="J27" s="36"/>
    </row>
    <row r="28" spans="1:14" ht="15.6" x14ac:dyDescent="0.3">
      <c r="A28" s="23" t="s">
        <v>21</v>
      </c>
      <c r="B28" s="41"/>
      <c r="C28" s="29"/>
      <c r="J28" s="36"/>
    </row>
    <row r="29" spans="1:14" ht="7.65" customHeight="1" x14ac:dyDescent="0.3">
      <c r="A29" s="40"/>
      <c r="B29" s="41"/>
      <c r="C29" s="29"/>
      <c r="J29" s="36"/>
    </row>
    <row r="30" spans="1:14" x14ac:dyDescent="0.3">
      <c r="A30" s="9" t="s">
        <v>22</v>
      </c>
      <c r="B30" s="9"/>
      <c r="C30" s="9"/>
      <c r="J30" s="36"/>
    </row>
    <row r="31" spans="1:14" x14ac:dyDescent="0.3">
      <c r="A31" s="40" t="s">
        <v>23</v>
      </c>
      <c r="B31" s="42" t="str">
        <f>IF(B26&lt;=2000,"Vitalício",IF(B26&lt;=5000,15,IF(B26&lt;=7000,10,10)))</f>
        <v>Vitalício</v>
      </c>
      <c r="C31" s="43" t="str">
        <f>IF(B31="Vitalício",""," anos")</f>
        <v/>
      </c>
      <c r="D31" s="29" t="s">
        <v>24</v>
      </c>
      <c r="E31" s="29" t="s">
        <v>25</v>
      </c>
      <c r="F31" s="29" t="str">
        <f t="shared" ref="F31:F36" si="0">IF(B21&lt;24,"",B21)</f>
        <v/>
      </c>
      <c r="G31" s="29"/>
      <c r="J31" s="36"/>
    </row>
    <row r="32" spans="1:14" x14ac:dyDescent="0.3">
      <c r="A32" s="40" t="s">
        <v>26</v>
      </c>
      <c r="B32" s="44">
        <f>VLOOKUP(MIN(F26:F36),'expectativa de vida'!$A$2:$F$118,6,FALSE())</f>
        <v>82.603382486242396</v>
      </c>
      <c r="C32" s="43" t="s">
        <v>27</v>
      </c>
      <c r="D32" s="29"/>
      <c r="E32" s="45"/>
      <c r="F32" s="29" t="str">
        <f t="shared" si="0"/>
        <v/>
      </c>
      <c r="G32" s="29"/>
    </row>
    <row r="33" spans="1:7" x14ac:dyDescent="0.3">
      <c r="A33" s="46" t="s">
        <v>28</v>
      </c>
      <c r="B33" s="47" t="str">
        <f>IF(B31="Vitalício","-",IF(B32-B31&lt;0,0,B32-B31))</f>
        <v>-</v>
      </c>
      <c r="C33" s="48" t="str">
        <f>IF(B31="Vitalício","-", " anos")</f>
        <v>-</v>
      </c>
      <c r="D33" s="29"/>
      <c r="E33" s="29"/>
      <c r="F33" s="29" t="str">
        <f t="shared" si="0"/>
        <v/>
      </c>
      <c r="G33" s="29"/>
    </row>
    <row r="34" spans="1:7" hidden="1" x14ac:dyDescent="0.3">
      <c r="A34" s="49" t="s">
        <v>29</v>
      </c>
      <c r="B34" s="42" t="e">
        <f>B20+B31</f>
        <v>#VALUE!</v>
      </c>
      <c r="C34" s="43" t="s">
        <v>30</v>
      </c>
      <c r="D34" s="29"/>
      <c r="E34" s="29"/>
      <c r="F34" s="29" t="str">
        <f t="shared" si="0"/>
        <v/>
      </c>
      <c r="G34" s="29"/>
    </row>
    <row r="35" spans="1:7" hidden="1" x14ac:dyDescent="0.3">
      <c r="A35" s="49" t="s">
        <v>26</v>
      </c>
      <c r="B35" s="44">
        <f>MIN(B20:B24)+VLOOKUP(MIN(B20:B24),'[1]expectativa de vida'!$A$2:$F$118,6,FALSE())</f>
        <v>82.603382486242353</v>
      </c>
      <c r="C35" s="43" t="s">
        <v>30</v>
      </c>
      <c r="D35" s="29"/>
      <c r="E35" s="29"/>
      <c r="F35" s="29" t="str">
        <f t="shared" si="0"/>
        <v/>
      </c>
      <c r="G35" s="29"/>
    </row>
    <row r="36" spans="1:7" hidden="1" x14ac:dyDescent="0.3">
      <c r="A36" s="50" t="s">
        <v>28</v>
      </c>
      <c r="B36" s="47" t="e">
        <f>IF(B35-B34&lt;0,0,B35-B34)</f>
        <v>#VALUE!</v>
      </c>
      <c r="C36" s="48" t="s">
        <v>30</v>
      </c>
      <c r="D36" s="29"/>
      <c r="E36" s="29"/>
      <c r="F36" s="45" t="str">
        <f t="shared" si="0"/>
        <v/>
      </c>
      <c r="G36" s="29"/>
    </row>
    <row r="37" spans="1:7" x14ac:dyDescent="0.3">
      <c r="D37" s="29"/>
      <c r="E37" s="29"/>
      <c r="F37" s="29"/>
      <c r="G37" s="29"/>
    </row>
    <row r="38" spans="1:7" x14ac:dyDescent="0.3">
      <c r="A38" s="51" t="s">
        <v>31</v>
      </c>
      <c r="B38" s="52" t="str">
        <f>IF(B31="Vitalício","",CONCATENATE(D31,B31,C31,E31))</f>
        <v/>
      </c>
      <c r="D38" s="29" t="s">
        <v>32</v>
      </c>
      <c r="E38" s="29"/>
      <c r="F38" s="29"/>
      <c r="G38" s="29"/>
    </row>
    <row r="39" spans="1:7" ht="3.75" customHeight="1" x14ac:dyDescent="0.3">
      <c r="B39" s="42"/>
      <c r="D39" s="29"/>
      <c r="E39" s="29"/>
      <c r="F39" s="29"/>
      <c r="G39" s="29"/>
    </row>
    <row r="40" spans="1:7" x14ac:dyDescent="0.3">
      <c r="A40" s="53" t="s">
        <v>33</v>
      </c>
      <c r="B40" s="54" t="s">
        <v>34</v>
      </c>
      <c r="C40" s="54" t="s">
        <v>35</v>
      </c>
      <c r="D40" s="55" t="s">
        <v>36</v>
      </c>
      <c r="E40" s="29"/>
      <c r="F40" s="29"/>
      <c r="G40" s="29"/>
    </row>
    <row r="41" spans="1:7" x14ac:dyDescent="0.3">
      <c r="A41" s="49" t="s">
        <v>37</v>
      </c>
      <c r="B41" s="56">
        <f>B53</f>
        <v>156.62833333333336</v>
      </c>
      <c r="C41" s="57" t="e">
        <f>B41/B26</f>
        <v>#DIV/0!</v>
      </c>
      <c r="D41" s="58">
        <f>D53</f>
        <v>144.58000000000001</v>
      </c>
      <c r="E41" s="29"/>
      <c r="F41" s="29"/>
      <c r="G41" s="29"/>
    </row>
    <row r="42" spans="1:7" x14ac:dyDescent="0.3">
      <c r="A42" s="49" t="s">
        <v>38</v>
      </c>
      <c r="B42" s="56">
        <f>IF(B26&lt;=2000,B41,IF(B26&lt;=5000,B41,IF(B26&lt;=7000,B54-((B54-B53)*(5000/B26+1)/2),MIN(B54,B26*0.25))))</f>
        <v>156.62833333333336</v>
      </c>
      <c r="C42" s="57" t="e">
        <f>B42/B26</f>
        <v>#DIV/0!</v>
      </c>
      <c r="D42" s="59">
        <f>B42/B$41-1</f>
        <v>0</v>
      </c>
      <c r="E42" s="29"/>
      <c r="F42" s="29"/>
      <c r="G42" s="29"/>
    </row>
    <row r="43" spans="1:7" x14ac:dyDescent="0.3">
      <c r="A43" s="49" t="s">
        <v>39</v>
      </c>
      <c r="B43" s="56">
        <f>IF(B31="Vitalício",SUM(D20:D24)-B47,B55-(B54-B42))</f>
        <v>196.99833333333339</v>
      </c>
      <c r="C43" s="57" t="e">
        <f>B43/B26</f>
        <v>#DIV/0!</v>
      </c>
      <c r="D43" s="59">
        <f>B43/B$41-1</f>
        <v>0.25774391606456915</v>
      </c>
      <c r="E43" s="29"/>
      <c r="F43" s="29"/>
      <c r="G43" s="29"/>
    </row>
    <row r="44" spans="1:7" x14ac:dyDescent="0.3">
      <c r="A44" s="49" t="s">
        <v>40</v>
      </c>
      <c r="B44" s="56">
        <f>B56</f>
        <v>1371.4208999999998</v>
      </c>
      <c r="C44" s="57" t="e">
        <f>B44/B26</f>
        <v>#DIV/0!</v>
      </c>
      <c r="D44" s="59">
        <f>B44/B$41-1</f>
        <v>7.7558928248401173</v>
      </c>
      <c r="E44" s="29"/>
      <c r="F44" s="29"/>
      <c r="G44" s="29"/>
    </row>
    <row r="45" spans="1:7" x14ac:dyDescent="0.3">
      <c r="A45" s="50" t="s">
        <v>41</v>
      </c>
      <c r="B45" s="60">
        <f>B57</f>
        <v>51.17</v>
      </c>
      <c r="C45" s="61" t="e">
        <f>B45/B$26</f>
        <v>#DIV/0!</v>
      </c>
      <c r="D45" s="62">
        <f>B45/B$41-1</f>
        <v>-0.67330304223373805</v>
      </c>
      <c r="E45" s="29"/>
      <c r="F45" s="29"/>
      <c r="G45" s="29"/>
    </row>
    <row r="46" spans="1:7" ht="9" customHeight="1" x14ac:dyDescent="0.3">
      <c r="B46" s="42"/>
      <c r="D46" s="29"/>
      <c r="E46" s="29"/>
      <c r="F46" s="29"/>
      <c r="G46" s="29"/>
    </row>
    <row r="47" spans="1:7" x14ac:dyDescent="0.3">
      <c r="A47" s="63" t="s">
        <v>42</v>
      </c>
      <c r="B47" s="64">
        <f>IF(B26&lt;=2000,SUM(C20:C24)-B41,B54-B42)</f>
        <v>60.911666666666633</v>
      </c>
      <c r="C47" s="65" t="str">
        <f>B31</f>
        <v>Vitalício</v>
      </c>
      <c r="D47" s="66" t="str">
        <f>IF(C47="Vitalício","","anos")</f>
        <v/>
      </c>
      <c r="E47" s="29"/>
      <c r="F47" s="29"/>
      <c r="G47" s="29"/>
    </row>
    <row r="48" spans="1:7" x14ac:dyDescent="0.3">
      <c r="B48" s="42"/>
    </row>
    <row r="49" spans="1:8" x14ac:dyDescent="0.3">
      <c r="A49" s="51" t="str">
        <f>IF(B31="Vitalício","Mensalidades","Mensalidades - após ajuda temporária da Cemig")</f>
        <v>Mensalidades</v>
      </c>
      <c r="B49" s="67" t="str">
        <f>IF(B31="Vitalício","","Ano")</f>
        <v/>
      </c>
      <c r="C49" s="68" t="str">
        <f>IF(B31="Vitalício","",IF(B31&gt;B32,"",2025+B31))</f>
        <v/>
      </c>
    </row>
    <row r="50" spans="1:8" x14ac:dyDescent="0.3">
      <c r="B50" s="67" t="str">
        <f>IF(B31="Vitalício","","Idade")</f>
        <v/>
      </c>
      <c r="C50" s="42" t="str">
        <f>IF(B31="Vitalício","",IF(B31&gt;B32,"",B20+B31))</f>
        <v/>
      </c>
      <c r="D50" s="69" t="str">
        <f>IF(B31="Vitalício","","anos")</f>
        <v/>
      </c>
      <c r="E50" s="29"/>
      <c r="F50" s="29"/>
      <c r="G50" s="29"/>
      <c r="H50" s="29"/>
    </row>
    <row r="51" spans="1:8" ht="6" customHeight="1" x14ac:dyDescent="0.3">
      <c r="B51" s="42"/>
      <c r="D51" s="29"/>
      <c r="E51" s="29"/>
      <c r="F51" s="29"/>
      <c r="G51" s="29"/>
      <c r="H51" s="29"/>
    </row>
    <row r="52" spans="1:8" x14ac:dyDescent="0.3">
      <c r="A52" s="53" t="s">
        <v>33</v>
      </c>
      <c r="B52" s="54" t="s">
        <v>34</v>
      </c>
      <c r="C52" s="54" t="s">
        <v>35</v>
      </c>
      <c r="D52" s="55" t="s">
        <v>36</v>
      </c>
      <c r="E52" s="29"/>
      <c r="F52" s="29"/>
      <c r="G52" s="29"/>
      <c r="H52" s="29"/>
    </row>
    <row r="53" spans="1:8" x14ac:dyDescent="0.3">
      <c r="A53" s="49" t="s">
        <v>43</v>
      </c>
      <c r="B53" s="56">
        <f>IF(B26*E53&lt;F53,F53,IF(B26*E53&gt;G53,G53,B26*E53))*13/12</f>
        <v>156.62833333333336</v>
      </c>
      <c r="C53" s="57" t="e">
        <f>B53/B26</f>
        <v>#DIV/0!</v>
      </c>
      <c r="D53" s="58">
        <f>IF(B26*E53&lt;F53,F53,IF(B26*E53&gt;G53,G53,B26*E53))</f>
        <v>144.58000000000001</v>
      </c>
      <c r="E53" s="35">
        <f>IF(E20=1,VLOOKUP(F20,[1]Tabelas!$W$3:$AC$13,5,FALSE()),VLOOKUP(F20,[1]Tabelas!$W$3:$AC$13,2,FALSE()))</f>
        <v>1.44E-2</v>
      </c>
      <c r="F53" s="29">
        <f>IF(E20=1,VLOOKUP(F20,[1]Tabelas!$W$3:$AC$13,6,FALSE()),VLOOKUP(F20,[1]Tabelas!$W$3:$AC$13,3,FALSE()))</f>
        <v>144.58000000000001</v>
      </c>
      <c r="G53" s="29">
        <f>IF(E20=1,VLOOKUP(F20,[1]Tabelas!$W$3:$AC$13,7,FALSE()),VLOOKUP(F20,[1]Tabelas!$W$3:$AC$13,4,FALSE()))</f>
        <v>477.1</v>
      </c>
      <c r="H53" s="29"/>
    </row>
    <row r="54" spans="1:8" x14ac:dyDescent="0.3">
      <c r="A54" s="49" t="s">
        <v>38</v>
      </c>
      <c r="B54" s="56">
        <f>IF(B26&lt;=2000,B53,SUM(C20:C24))</f>
        <v>156.62833333333336</v>
      </c>
      <c r="C54" s="57" t="e">
        <f>B54/B26</f>
        <v>#DIV/0!</v>
      </c>
      <c r="D54" s="59">
        <f>B54/B$53-1</f>
        <v>0</v>
      </c>
      <c r="E54" s="29"/>
      <c r="F54" s="29"/>
      <c r="G54" s="29"/>
      <c r="H54" s="29"/>
    </row>
    <row r="55" spans="1:8" x14ac:dyDescent="0.3">
      <c r="A55" s="49" t="s">
        <v>39</v>
      </c>
      <c r="B55" s="56">
        <f>IF(B31="Vitalício",B43,SUM(D20:D24))</f>
        <v>196.99833333333339</v>
      </c>
      <c r="C55" s="57" t="e">
        <f>B55/B26</f>
        <v>#DIV/0!</v>
      </c>
      <c r="D55" s="59">
        <f>B55/B$53-1</f>
        <v>0.25774391606456915</v>
      </c>
      <c r="E55" s="29"/>
      <c r="F55" s="29"/>
      <c r="G55" s="29"/>
      <c r="H55" s="29"/>
    </row>
    <row r="56" spans="1:8" x14ac:dyDescent="0.3">
      <c r="A56" s="49" t="s">
        <v>40</v>
      </c>
      <c r="B56" s="56">
        <f>IF(B26*E56&lt;F56,F56,IF(B26*E56&gt;G56,G56,B26*E56))+1139.37</f>
        <v>1371.4208999999998</v>
      </c>
      <c r="C56" s="57" t="e">
        <f>B56/B26</f>
        <v>#DIV/0!</v>
      </c>
      <c r="D56" s="59">
        <f>B56/B$53-1</f>
        <v>7.7558928248401173</v>
      </c>
      <c r="E56" s="29">
        <f>E53*1.605</f>
        <v>2.3112000000000001E-2</v>
      </c>
      <c r="F56" s="29">
        <f>F53*1.605</f>
        <v>232.05090000000001</v>
      </c>
      <c r="G56" s="29">
        <f>G53*1.605</f>
        <v>765.74549999999999</v>
      </c>
      <c r="H56" s="29"/>
    </row>
    <row r="57" spans="1:8" x14ac:dyDescent="0.3">
      <c r="A57" s="50" t="s">
        <v>41</v>
      </c>
      <c r="B57" s="60">
        <f>J24</f>
        <v>51.17</v>
      </c>
      <c r="C57" s="61" t="e">
        <f>B57/B$26</f>
        <v>#DIV/0!</v>
      </c>
      <c r="D57" s="62">
        <f>B57/B$53-1</f>
        <v>-0.67330304223373805</v>
      </c>
      <c r="E57" s="29"/>
      <c r="F57" s="29"/>
      <c r="G57" s="29"/>
      <c r="H57" s="29"/>
    </row>
    <row r="58" spans="1:8" x14ac:dyDescent="0.3"/>
  </sheetData>
  <sheetProtection algorithmName="SHA-512" hashValue="H8XJLtOFhyPtBnxKE06KJVciAEvL5EtRGqI5fklgZE5Y5i3cEDd4+FYUAeMYTTsK2WLm7fA6Z9JpeC6ZJ5tQOw==" saltValue="5gKJT4rcnWo+yWtEvPFMbQ==" spinCount="100000" sheet="1" objects="1" scenarios="1"/>
  <mergeCells count="11">
    <mergeCell ref="A1:B3"/>
    <mergeCell ref="A12:H12"/>
    <mergeCell ref="A13:H13"/>
    <mergeCell ref="A14:H14"/>
    <mergeCell ref="A15:H15"/>
    <mergeCell ref="A30:C30"/>
    <mergeCell ref="A7:H7"/>
    <mergeCell ref="A8:H8"/>
    <mergeCell ref="A9:H9"/>
    <mergeCell ref="A10:H10"/>
    <mergeCell ref="A11:H11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ignoredErrors>
    <ignoredError sqref="C41:C4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9"/>
  <sheetViews>
    <sheetView topLeftCell="G93" zoomScale="125" zoomScaleNormal="125" workbookViewId="0">
      <selection activeCell="G93" sqref="G93"/>
    </sheetView>
  </sheetViews>
  <sheetFormatPr defaultColWidth="9" defaultRowHeight="14.4" x14ac:dyDescent="0.3"/>
  <cols>
    <col min="1" max="4" width="14.75" style="70" hidden="1" customWidth="1"/>
    <col min="5" max="5" width="15.75" style="70" hidden="1" customWidth="1"/>
    <col min="6" max="6" width="17" style="70" hidden="1" customWidth="1"/>
    <col min="7" max="16384" width="9" style="70"/>
  </cols>
  <sheetData>
    <row r="1" spans="1:6" x14ac:dyDescent="0.3">
      <c r="A1" s="8" t="s">
        <v>44</v>
      </c>
      <c r="B1" s="8"/>
      <c r="C1" s="8"/>
      <c r="D1" s="8"/>
      <c r="E1" s="8"/>
      <c r="F1" s="71"/>
    </row>
    <row r="2" spans="1:6" ht="28.8" x14ac:dyDescent="0.3">
      <c r="A2" s="72" t="s">
        <v>12</v>
      </c>
      <c r="B2" s="72" t="s">
        <v>45</v>
      </c>
      <c r="C2" s="72" t="s">
        <v>46</v>
      </c>
      <c r="D2" s="72" t="s">
        <v>47</v>
      </c>
      <c r="E2" s="72" t="s">
        <v>48</v>
      </c>
      <c r="F2" s="72" t="s">
        <v>49</v>
      </c>
    </row>
    <row r="3" spans="1:6" x14ac:dyDescent="0.3">
      <c r="A3" s="73">
        <v>0</v>
      </c>
      <c r="B3" s="74">
        <v>73.328712804216494</v>
      </c>
      <c r="C3" s="74">
        <v>78.798007731054</v>
      </c>
      <c r="D3" s="74">
        <v>80.161735999038399</v>
      </c>
      <c r="E3" s="74">
        <v>81.384358179390105</v>
      </c>
      <c r="F3" s="74">
        <v>82.603382486242396</v>
      </c>
    </row>
    <row r="4" spans="1:6" x14ac:dyDescent="0.3">
      <c r="A4" s="73">
        <v>1</v>
      </c>
      <c r="B4" s="74">
        <v>72.532710299701407</v>
      </c>
      <c r="C4" s="74">
        <v>77.943965785735998</v>
      </c>
      <c r="D4" s="74">
        <v>79.289337334825603</v>
      </c>
      <c r="E4" s="74">
        <v>80.500936293319498</v>
      </c>
      <c r="F4" s="74">
        <v>81.709873601356307</v>
      </c>
    </row>
    <row r="5" spans="1:6" x14ac:dyDescent="0.3">
      <c r="A5" s="73">
        <v>2</v>
      </c>
      <c r="B5" s="74">
        <v>71.621074515811799</v>
      </c>
      <c r="C5" s="74">
        <v>77.007275136572204</v>
      </c>
      <c r="D5" s="74">
        <v>78.344577398633405</v>
      </c>
      <c r="E5" s="74">
        <v>79.551417521427297</v>
      </c>
      <c r="F5" s="74">
        <v>80.755994124890606</v>
      </c>
    </row>
    <row r="6" spans="1:6" x14ac:dyDescent="0.3">
      <c r="A6" s="73">
        <v>3</v>
      </c>
      <c r="B6" s="74">
        <v>70.677690042449598</v>
      </c>
      <c r="C6" s="74">
        <v>76.047847955986697</v>
      </c>
      <c r="D6" s="74">
        <v>77.379863552636095</v>
      </c>
      <c r="E6" s="74">
        <v>78.583676896944198</v>
      </c>
      <c r="F6" s="74">
        <v>79.785471505620393</v>
      </c>
    </row>
    <row r="7" spans="1:6" x14ac:dyDescent="0.3">
      <c r="A7" s="73">
        <v>4</v>
      </c>
      <c r="B7" s="74">
        <v>69.724476263180506</v>
      </c>
      <c r="C7" s="74">
        <v>75.081372315997498</v>
      </c>
      <c r="D7" s="74">
        <v>76.409090427285705</v>
      </c>
      <c r="E7" s="74">
        <v>77.610375193625501</v>
      </c>
      <c r="F7" s="74">
        <v>78.809871311242702</v>
      </c>
    </row>
    <row r="8" spans="1:6" x14ac:dyDescent="0.3">
      <c r="A8" s="73">
        <v>5</v>
      </c>
      <c r="B8" s="74">
        <v>68.765495538994202</v>
      </c>
      <c r="C8" s="74">
        <v>74.110794610564398</v>
      </c>
      <c r="D8" s="74">
        <v>75.434776190792604</v>
      </c>
      <c r="E8" s="74">
        <v>76.633825328701704</v>
      </c>
      <c r="F8" s="74">
        <v>77.8313062047703</v>
      </c>
    </row>
    <row r="9" spans="1:6" x14ac:dyDescent="0.3">
      <c r="A9" s="73">
        <v>6</v>
      </c>
      <c r="B9" s="74">
        <v>67.802516096653804</v>
      </c>
      <c r="C9" s="74">
        <v>73.137380234431106</v>
      </c>
      <c r="D9" s="74">
        <v>74.458044468426806</v>
      </c>
      <c r="E9" s="74">
        <v>75.655046684895595</v>
      </c>
      <c r="F9" s="74">
        <v>76.850707260931799</v>
      </c>
    </row>
    <row r="10" spans="1:6" x14ac:dyDescent="0.3">
      <c r="A10" s="73">
        <v>7</v>
      </c>
      <c r="B10" s="74">
        <v>66.836803605478593</v>
      </c>
      <c r="C10" s="74">
        <v>72.162023672875193</v>
      </c>
      <c r="D10" s="74">
        <v>73.479610817154295</v>
      </c>
      <c r="E10" s="74">
        <v>74.674723540084301</v>
      </c>
      <c r="F10" s="74">
        <v>75.868699576968595</v>
      </c>
    </row>
    <row r="11" spans="1:6" x14ac:dyDescent="0.3">
      <c r="A11" s="73">
        <v>8</v>
      </c>
      <c r="B11" s="74">
        <v>65.869310217135094</v>
      </c>
      <c r="C11" s="74">
        <v>71.186404903936904</v>
      </c>
      <c r="D11" s="74">
        <v>72.501868673082697</v>
      </c>
      <c r="E11" s="74">
        <v>73.695026344628303</v>
      </c>
      <c r="F11" s="74">
        <v>74.887267730784899</v>
      </c>
    </row>
    <row r="12" spans="1:6" x14ac:dyDescent="0.3">
      <c r="A12" s="73">
        <v>9</v>
      </c>
      <c r="B12" s="74">
        <v>64.900754672291797</v>
      </c>
      <c r="C12" s="74">
        <v>70.211681010225206</v>
      </c>
      <c r="D12" s="74">
        <v>71.526545131704395</v>
      </c>
      <c r="E12" s="74">
        <v>72.717532255150005</v>
      </c>
      <c r="F12" s="74">
        <v>73.907854627270098</v>
      </c>
    </row>
    <row r="13" spans="1:6" x14ac:dyDescent="0.3">
      <c r="A13" s="73">
        <v>10</v>
      </c>
      <c r="B13" s="74">
        <v>63.931601662388303</v>
      </c>
      <c r="C13" s="74">
        <v>69.237645037919904</v>
      </c>
      <c r="D13" s="74">
        <v>70.553072908304102</v>
      </c>
      <c r="E13" s="74">
        <v>71.7417449483209</v>
      </c>
      <c r="F13" s="74">
        <v>72.930006996885197</v>
      </c>
    </row>
    <row r="14" spans="1:6" x14ac:dyDescent="0.3">
      <c r="A14" s="73">
        <v>11</v>
      </c>
      <c r="B14" s="74">
        <v>62.962295713107601</v>
      </c>
      <c r="C14" s="74">
        <v>68.264131442674</v>
      </c>
      <c r="D14" s="74">
        <v>69.581009527563495</v>
      </c>
      <c r="E14" s="74">
        <v>70.767256414200602</v>
      </c>
      <c r="F14" s="74">
        <v>71.953352154881401</v>
      </c>
    </row>
    <row r="15" spans="1:6" x14ac:dyDescent="0.3">
      <c r="A15" s="73">
        <v>12</v>
      </c>
      <c r="B15" s="74">
        <v>61.993106210623999</v>
      </c>
      <c r="C15" s="74">
        <v>67.291014129894705</v>
      </c>
      <c r="D15" s="74">
        <v>68.609962804329001</v>
      </c>
      <c r="E15" s="74">
        <v>69.793743029612699</v>
      </c>
      <c r="F15" s="74">
        <v>70.977594461604298</v>
      </c>
    </row>
    <row r="16" spans="1:6" x14ac:dyDescent="0.3">
      <c r="A16" s="73">
        <v>13</v>
      </c>
      <c r="B16" s="74">
        <v>61.024045324999399</v>
      </c>
      <c r="C16" s="74">
        <v>66.318204526589795</v>
      </c>
      <c r="D16" s="74">
        <v>67.639622669523504</v>
      </c>
      <c r="E16" s="74">
        <v>68.820927202380702</v>
      </c>
      <c r="F16" s="74">
        <v>70.002480266324199</v>
      </c>
    </row>
    <row r="17" spans="1:6" x14ac:dyDescent="0.3">
      <c r="A17" s="73">
        <v>14</v>
      </c>
      <c r="B17" s="74">
        <v>60.055153802400703</v>
      </c>
      <c r="C17" s="74">
        <v>65.345649631624894</v>
      </c>
      <c r="D17" s="74">
        <v>66.669757310603799</v>
      </c>
      <c r="E17" s="74">
        <v>67.848609353154899</v>
      </c>
      <c r="F17" s="74">
        <v>69.027827217035593</v>
      </c>
    </row>
    <row r="18" spans="1:6" x14ac:dyDescent="0.3">
      <c r="A18" s="73">
        <v>15</v>
      </c>
      <c r="B18" s="74">
        <v>59.086499089516998</v>
      </c>
      <c r="C18" s="74">
        <v>64.3733300951546</v>
      </c>
      <c r="D18" s="74">
        <v>65.700242132660605</v>
      </c>
      <c r="E18" s="74">
        <v>66.876664037563799</v>
      </c>
      <c r="F18" s="74">
        <v>68.053520761029304</v>
      </c>
    </row>
    <row r="19" spans="1:6" x14ac:dyDescent="0.3">
      <c r="A19" s="73">
        <v>16</v>
      </c>
      <c r="B19" s="74">
        <v>58.118115234942501</v>
      </c>
      <c r="C19" s="74">
        <v>63.401258273563897</v>
      </c>
      <c r="D19" s="74">
        <v>64.731021649770497</v>
      </c>
      <c r="E19" s="74">
        <v>65.905069038272501</v>
      </c>
      <c r="F19" s="74">
        <v>67.079540845633701</v>
      </c>
    </row>
    <row r="20" spans="1:6" x14ac:dyDescent="0.3">
      <c r="A20" s="73">
        <v>17</v>
      </c>
      <c r="B20" s="74">
        <v>57.150061993603501</v>
      </c>
      <c r="C20" s="74">
        <v>62.429538757146602</v>
      </c>
      <c r="D20" s="74">
        <v>63.762137465484301</v>
      </c>
      <c r="E20" s="74">
        <v>64.933834641871996</v>
      </c>
      <c r="F20" s="74">
        <v>66.105897196633705</v>
      </c>
    </row>
    <row r="21" spans="1:6" x14ac:dyDescent="0.3">
      <c r="A21" s="73">
        <v>18</v>
      </c>
      <c r="B21" s="74">
        <v>56.182394826402103</v>
      </c>
      <c r="C21" s="74">
        <v>61.458178183348302</v>
      </c>
      <c r="D21" s="74">
        <v>62.793691178711903</v>
      </c>
      <c r="E21" s="74">
        <v>63.963001670093099</v>
      </c>
      <c r="F21" s="74">
        <v>65.132627544052696</v>
      </c>
    </row>
    <row r="22" spans="1:6" x14ac:dyDescent="0.3">
      <c r="A22" s="73">
        <v>19</v>
      </c>
      <c r="B22" s="74">
        <v>55.215164873543003</v>
      </c>
      <c r="C22" s="74">
        <v>60.487211930848297</v>
      </c>
      <c r="D22" s="74">
        <v>61.825778615887202</v>
      </c>
      <c r="E22" s="74">
        <v>62.992702605388999</v>
      </c>
      <c r="F22" s="74">
        <v>64.159853675675706</v>
      </c>
    </row>
    <row r="23" spans="1:6" x14ac:dyDescent="0.3">
      <c r="A23" s="73">
        <v>20</v>
      </c>
      <c r="B23" s="74">
        <v>54.248446123450897</v>
      </c>
      <c r="C23" s="74">
        <v>59.5167618796536</v>
      </c>
      <c r="D23" s="74">
        <v>60.858550776736102</v>
      </c>
      <c r="E23" s="74">
        <v>62.023062753160097</v>
      </c>
      <c r="F23" s="74">
        <v>63.187690896179802</v>
      </c>
    </row>
    <row r="24" spans="1:6" x14ac:dyDescent="0.3">
      <c r="A24" s="73">
        <v>21</v>
      </c>
      <c r="B24" s="74">
        <v>53.282333487997903</v>
      </c>
      <c r="C24" s="74">
        <v>58.546913392182297</v>
      </c>
      <c r="D24" s="74">
        <v>59.892150075589598</v>
      </c>
      <c r="E24" s="74">
        <v>61.054139157623197</v>
      </c>
      <c r="F24" s="74">
        <v>62.216192007974499</v>
      </c>
    </row>
    <row r="25" spans="1:6" x14ac:dyDescent="0.3">
      <c r="A25" s="73">
        <v>22</v>
      </c>
      <c r="B25" s="74">
        <v>52.316914748216199</v>
      </c>
      <c r="C25" s="74">
        <v>57.577746116487297</v>
      </c>
      <c r="D25" s="74">
        <v>58.9266808910564</v>
      </c>
      <c r="E25" s="74">
        <v>60.086014609015102</v>
      </c>
      <c r="F25" s="74">
        <v>61.245433492115701</v>
      </c>
    </row>
    <row r="26" spans="1:6" x14ac:dyDescent="0.3">
      <c r="A26" s="73">
        <v>23</v>
      </c>
      <c r="B26" s="74">
        <v>51.352244850311699</v>
      </c>
      <c r="C26" s="74">
        <v>56.609333939322703</v>
      </c>
      <c r="D26" s="74">
        <v>57.962211483587502</v>
      </c>
      <c r="E26" s="74">
        <v>59.118766213190902</v>
      </c>
      <c r="F26" s="74">
        <v>60.275486690968201</v>
      </c>
    </row>
    <row r="27" spans="1:6" x14ac:dyDescent="0.3">
      <c r="A27" s="73">
        <v>24</v>
      </c>
      <c r="B27" s="74">
        <v>50.388398251822998</v>
      </c>
      <c r="C27" s="74">
        <v>55.641772886704103</v>
      </c>
      <c r="D27" s="74">
        <v>56.998804447922097</v>
      </c>
      <c r="E27" s="74">
        <v>58.152436259781901</v>
      </c>
      <c r="F27" s="74">
        <v>59.3063910745797</v>
      </c>
    </row>
    <row r="28" spans="1:6" x14ac:dyDescent="0.3">
      <c r="A28" s="73">
        <v>25</v>
      </c>
      <c r="B28" s="74">
        <v>49.425491766274703</v>
      </c>
      <c r="C28" s="74">
        <v>54.675069792333197</v>
      </c>
      <c r="D28" s="74">
        <v>56.0364326454403</v>
      </c>
      <c r="E28" s="74">
        <v>57.186976990696003</v>
      </c>
      <c r="F28" s="74">
        <v>58.338103499751703</v>
      </c>
    </row>
    <row r="29" spans="1:6" x14ac:dyDescent="0.3">
      <c r="A29" s="73">
        <v>26</v>
      </c>
      <c r="B29" s="74">
        <v>48.463632291161296</v>
      </c>
      <c r="C29" s="74">
        <v>53.709228627817801</v>
      </c>
      <c r="D29" s="74">
        <v>55.074984870288702</v>
      </c>
      <c r="E29" s="74">
        <v>56.222256257296898</v>
      </c>
      <c r="F29" s="74">
        <v>57.370503326862803</v>
      </c>
    </row>
    <row r="30" spans="1:6" x14ac:dyDescent="0.3">
      <c r="A30" s="73">
        <v>27</v>
      </c>
      <c r="B30" s="74">
        <v>47.502940562721797</v>
      </c>
      <c r="C30" s="74">
        <v>52.744224189076697</v>
      </c>
      <c r="D30" s="74">
        <v>54.114271599561597</v>
      </c>
      <c r="E30" s="74">
        <v>55.258118599661898</v>
      </c>
      <c r="F30" s="74">
        <v>56.403448435082403</v>
      </c>
    </row>
    <row r="31" spans="1:6" x14ac:dyDescent="0.3">
      <c r="A31" s="73">
        <v>28</v>
      </c>
      <c r="B31" s="74">
        <v>46.543549345021297</v>
      </c>
      <c r="C31" s="74">
        <v>51.779978027202802</v>
      </c>
      <c r="D31" s="74">
        <v>53.154030618253302</v>
      </c>
      <c r="E31" s="74">
        <v>54.294332776456798</v>
      </c>
      <c r="F31" s="74">
        <v>55.4367269838895</v>
      </c>
    </row>
    <row r="32" spans="1:6" x14ac:dyDescent="0.3">
      <c r="A32" s="73">
        <v>29</v>
      </c>
      <c r="B32" s="74">
        <v>45.585555913793101</v>
      </c>
      <c r="C32" s="74">
        <v>50.816438580319399</v>
      </c>
      <c r="D32" s="74">
        <v>52.194011072422498</v>
      </c>
      <c r="E32" s="74">
        <v>53.330650841648897</v>
      </c>
      <c r="F32" s="74">
        <v>54.470111625933299</v>
      </c>
    </row>
    <row r="33" spans="1:6" x14ac:dyDescent="0.3">
      <c r="A33" s="73">
        <v>30</v>
      </c>
      <c r="B33" s="74">
        <v>44.629090989509599</v>
      </c>
      <c r="C33" s="74">
        <v>49.853579241660498</v>
      </c>
      <c r="D33" s="74">
        <v>51.233922198639299</v>
      </c>
      <c r="E33" s="74">
        <v>52.366810061016402</v>
      </c>
      <c r="F33" s="74">
        <v>53.503361237655497</v>
      </c>
    </row>
    <row r="34" spans="1:6" x14ac:dyDescent="0.3">
      <c r="A34" s="73">
        <v>31</v>
      </c>
      <c r="B34" s="74">
        <v>43.674315051776901</v>
      </c>
      <c r="C34" s="74">
        <v>48.891347557070603</v>
      </c>
      <c r="D34" s="74">
        <v>50.2734622273938</v>
      </c>
      <c r="E34" s="74">
        <v>51.402611935622303</v>
      </c>
      <c r="F34" s="74">
        <v>52.5362935763564</v>
      </c>
    </row>
    <row r="35" spans="1:6" x14ac:dyDescent="0.3">
      <c r="A35" s="73">
        <v>32</v>
      </c>
      <c r="B35" s="74">
        <v>42.7213718561379</v>
      </c>
      <c r="C35" s="74">
        <v>47.929691046094597</v>
      </c>
      <c r="D35" s="74">
        <v>49.312369687076902</v>
      </c>
      <c r="E35" s="74">
        <v>50.437893233121798</v>
      </c>
      <c r="F35" s="74">
        <v>51.568758681082301</v>
      </c>
    </row>
    <row r="36" spans="1:6" x14ac:dyDescent="0.3">
      <c r="A36" s="73">
        <v>33</v>
      </c>
      <c r="B36" s="74">
        <v>41.770430312585098</v>
      </c>
      <c r="C36" s="74">
        <v>46.968604257423799</v>
      </c>
      <c r="D36" s="74">
        <v>48.350542430785097</v>
      </c>
      <c r="E36" s="74">
        <v>49.472548744856901</v>
      </c>
      <c r="F36" s="74">
        <v>50.600659859916099</v>
      </c>
    </row>
    <row r="37" spans="1:6" x14ac:dyDescent="0.3">
      <c r="A37" s="73">
        <v>34</v>
      </c>
      <c r="B37" s="74">
        <v>40.821660455976101</v>
      </c>
      <c r="C37" s="74">
        <v>46.008147940468596</v>
      </c>
      <c r="D37" s="74">
        <v>47.388002637507199</v>
      </c>
      <c r="E37" s="74">
        <v>48.5065760994869</v>
      </c>
      <c r="F37" s="74">
        <v>49.631995012919901</v>
      </c>
    </row>
    <row r="38" spans="1:6" x14ac:dyDescent="0.3">
      <c r="A38" s="73">
        <v>35</v>
      </c>
      <c r="B38" s="74">
        <v>39.875251577930499</v>
      </c>
      <c r="C38" s="74">
        <v>45.048533546124602</v>
      </c>
      <c r="D38" s="74">
        <v>46.4247478162196</v>
      </c>
      <c r="E38" s="74">
        <v>47.539996700474902</v>
      </c>
      <c r="F38" s="74">
        <v>48.662783942480601</v>
      </c>
    </row>
    <row r="39" spans="1:6" x14ac:dyDescent="0.3">
      <c r="A39" s="73">
        <v>36</v>
      </c>
      <c r="B39" s="74">
        <v>38.931408739611904</v>
      </c>
      <c r="C39" s="74">
        <v>44.090087938279702</v>
      </c>
      <c r="D39" s="74">
        <v>45.460798211191502</v>
      </c>
      <c r="E39" s="74">
        <v>46.573133361865501</v>
      </c>
      <c r="F39" s="74">
        <v>47.693324260651202</v>
      </c>
    </row>
    <row r="40" spans="1:6" x14ac:dyDescent="0.3">
      <c r="A40" s="73">
        <v>37</v>
      </c>
      <c r="B40" s="74">
        <v>37.990311112393002</v>
      </c>
      <c r="C40" s="74">
        <v>43.133220490399303</v>
      </c>
      <c r="D40" s="74">
        <v>44.4967735963968</v>
      </c>
      <c r="E40" s="74">
        <v>45.6066083663844</v>
      </c>
      <c r="F40" s="74">
        <v>46.724190056448698</v>
      </c>
    </row>
    <row r="41" spans="1:6" x14ac:dyDescent="0.3">
      <c r="A41" s="73">
        <v>38</v>
      </c>
      <c r="B41" s="74">
        <v>37.052186386549998</v>
      </c>
      <c r="C41" s="74">
        <v>42.178477103542903</v>
      </c>
      <c r="D41" s="74">
        <v>43.5336679409005</v>
      </c>
      <c r="E41" s="74">
        <v>44.6410932178729</v>
      </c>
      <c r="F41" s="74">
        <v>45.7560015902678</v>
      </c>
    </row>
    <row r="42" spans="1:6" x14ac:dyDescent="0.3">
      <c r="A42" s="73">
        <v>39</v>
      </c>
      <c r="B42" s="74">
        <v>36.117285616942098</v>
      </c>
      <c r="C42" s="74">
        <v>41.226504809872402</v>
      </c>
      <c r="D42" s="74">
        <v>42.572344237848696</v>
      </c>
      <c r="E42" s="74">
        <v>43.677344822798702</v>
      </c>
      <c r="F42" s="74">
        <v>44.7894588249004</v>
      </c>
    </row>
    <row r="43" spans="1:6" x14ac:dyDescent="0.3">
      <c r="A43" s="73">
        <v>40</v>
      </c>
      <c r="B43" s="74">
        <v>35.185842709654402</v>
      </c>
      <c r="C43" s="74">
        <v>40.2779986997149</v>
      </c>
      <c r="D43" s="74">
        <v>41.613707298987102</v>
      </c>
      <c r="E43" s="74">
        <v>42.716151625019798</v>
      </c>
      <c r="F43" s="74">
        <v>43.825291892127701</v>
      </c>
    </row>
    <row r="44" spans="1:6" x14ac:dyDescent="0.3">
      <c r="A44" s="73">
        <v>41</v>
      </c>
      <c r="B44" s="74">
        <v>34.258553103226703</v>
      </c>
      <c r="C44" s="74">
        <v>39.333712911537397</v>
      </c>
      <c r="D44" s="74">
        <v>40.658654115201998</v>
      </c>
      <c r="E44" s="74">
        <v>41.758284619391503</v>
      </c>
      <c r="F44" s="74">
        <v>42.864215959774398</v>
      </c>
    </row>
    <row r="45" spans="1:6" x14ac:dyDescent="0.3">
      <c r="A45" s="73">
        <v>42</v>
      </c>
      <c r="B45" s="74">
        <v>33.336906667965998</v>
      </c>
      <c r="C45" s="74">
        <v>38.394469565563902</v>
      </c>
      <c r="D45" s="74">
        <v>39.7080888992448</v>
      </c>
      <c r="E45" s="74">
        <v>40.804514656178299</v>
      </c>
      <c r="F45" s="74">
        <v>41.9069472441549</v>
      </c>
    </row>
    <row r="46" spans="1:6" x14ac:dyDescent="0.3">
      <c r="A46" s="73">
        <v>43</v>
      </c>
      <c r="B46" s="74">
        <v>32.4225768235912</v>
      </c>
      <c r="C46" s="74">
        <v>37.461128303276702</v>
      </c>
      <c r="D46" s="74">
        <v>38.762877881142103</v>
      </c>
      <c r="E46" s="74">
        <v>39.855587663982902</v>
      </c>
      <c r="F46" s="74">
        <v>40.9541801433706</v>
      </c>
    </row>
    <row r="47" spans="1:6" x14ac:dyDescent="0.3">
      <c r="A47" s="73">
        <v>44</v>
      </c>
      <c r="B47" s="74">
        <v>31.5169774559077</v>
      </c>
      <c r="C47" s="74">
        <v>36.534467056022301</v>
      </c>
      <c r="D47" s="74">
        <v>37.823771161911502</v>
      </c>
      <c r="E47" s="74">
        <v>38.912182981283102</v>
      </c>
      <c r="F47" s="74">
        <v>40.0065486733684</v>
      </c>
    </row>
    <row r="48" spans="1:6" x14ac:dyDescent="0.3">
      <c r="A48" s="73">
        <v>45</v>
      </c>
      <c r="B48" s="74">
        <v>30.621262773758499</v>
      </c>
      <c r="C48" s="74">
        <v>35.615094506374497</v>
      </c>
      <c r="D48" s="74">
        <v>36.891333951482601</v>
      </c>
      <c r="E48" s="74">
        <v>37.974819432820802</v>
      </c>
      <c r="F48" s="74">
        <v>39.064539424905597</v>
      </c>
    </row>
    <row r="49" spans="1:6" x14ac:dyDescent="0.3">
      <c r="A49" s="73">
        <v>46</v>
      </c>
      <c r="B49" s="74">
        <v>29.7363440375861</v>
      </c>
      <c r="C49" s="74">
        <v>34.7034433466496</v>
      </c>
      <c r="D49" s="74">
        <v>35.965886851810502</v>
      </c>
      <c r="E49" s="74">
        <v>37.043828480127502</v>
      </c>
      <c r="F49" s="74">
        <v>38.128466419138903</v>
      </c>
    </row>
    <row r="50" spans="1:6" x14ac:dyDescent="0.3">
      <c r="A50" s="73">
        <v>47</v>
      </c>
      <c r="B50" s="74">
        <v>28.8629352020358</v>
      </c>
      <c r="C50" s="74">
        <v>33.799799374163896</v>
      </c>
      <c r="D50" s="74">
        <v>35.0475600814272</v>
      </c>
      <c r="E50" s="74">
        <v>36.1194041045351</v>
      </c>
      <c r="F50" s="74">
        <v>37.198516999060999</v>
      </c>
    </row>
    <row r="51" spans="1:6" x14ac:dyDescent="0.3">
      <c r="A51" s="73">
        <v>48</v>
      </c>
      <c r="B51" s="74">
        <v>28.001565707937999</v>
      </c>
      <c r="C51" s="74">
        <v>32.904295135804901</v>
      </c>
      <c r="D51" s="74">
        <v>34.136359992376804</v>
      </c>
      <c r="E51" s="74">
        <v>35.201612620482997</v>
      </c>
      <c r="F51" s="74">
        <v>36.2747606841927</v>
      </c>
    </row>
    <row r="52" spans="1:6" x14ac:dyDescent="0.3">
      <c r="A52" s="73">
        <v>49</v>
      </c>
      <c r="B52" s="74">
        <v>27.152592945984299</v>
      </c>
      <c r="C52" s="74">
        <v>32.0169373219344</v>
      </c>
      <c r="D52" s="74">
        <v>33.232195077939998</v>
      </c>
      <c r="E52" s="74">
        <v>34.2904364852903</v>
      </c>
      <c r="F52" s="74">
        <v>35.357189601754101</v>
      </c>
    </row>
    <row r="53" spans="1:6" x14ac:dyDescent="0.3">
      <c r="A53" s="73">
        <v>50</v>
      </c>
      <c r="B53" s="74">
        <v>26.316214056235399</v>
      </c>
      <c r="C53" s="74">
        <v>31.1376006356091</v>
      </c>
      <c r="D53" s="74">
        <v>32.334980577758699</v>
      </c>
      <c r="E53" s="74">
        <v>33.385830286864298</v>
      </c>
      <c r="F53" s="74">
        <v>34.4457703237725</v>
      </c>
    </row>
    <row r="54" spans="1:6" x14ac:dyDescent="0.3">
      <c r="A54" s="73">
        <v>51</v>
      </c>
      <c r="B54" s="74">
        <v>25.492515599876</v>
      </c>
      <c r="C54" s="74">
        <v>30.2660381975824</v>
      </c>
      <c r="D54" s="74">
        <v>31.444666986374699</v>
      </c>
      <c r="E54" s="74">
        <v>32.487721083289898</v>
      </c>
      <c r="F54" s="74">
        <v>33.540444163265498</v>
      </c>
    </row>
    <row r="55" spans="1:6" x14ac:dyDescent="0.3">
      <c r="A55" s="73">
        <v>52</v>
      </c>
      <c r="B55" s="74">
        <v>24.681479735915101</v>
      </c>
      <c r="C55" s="74">
        <v>29.4019066725605</v>
      </c>
      <c r="D55" s="74">
        <v>30.5612028376745</v>
      </c>
      <c r="E55" s="74">
        <v>31.596008697923399</v>
      </c>
      <c r="F55" s="74">
        <v>32.641127434539698</v>
      </c>
    </row>
    <row r="56" spans="1:6" x14ac:dyDescent="0.3">
      <c r="A56" s="73">
        <v>53</v>
      </c>
      <c r="B56" s="74">
        <v>23.882989639889601</v>
      </c>
      <c r="C56" s="74">
        <v>28.544759908948802</v>
      </c>
      <c r="D56" s="74">
        <v>29.684546583149501</v>
      </c>
      <c r="E56" s="74">
        <v>30.710550580229398</v>
      </c>
      <c r="F56" s="74">
        <v>31.7476973623207</v>
      </c>
    </row>
    <row r="57" spans="1:6" x14ac:dyDescent="0.3">
      <c r="A57" s="73">
        <v>54</v>
      </c>
      <c r="B57" s="74">
        <v>23.096846364183801</v>
      </c>
      <c r="C57" s="74">
        <v>27.694141776411701</v>
      </c>
      <c r="D57" s="74">
        <v>28.8146187043982</v>
      </c>
      <c r="E57" s="74">
        <v>29.831163632223799</v>
      </c>
      <c r="F57" s="74">
        <v>30.859993752358001</v>
      </c>
    </row>
    <row r="58" spans="1:6" x14ac:dyDescent="0.3">
      <c r="A58" s="73">
        <v>55</v>
      </c>
      <c r="B58" s="74">
        <v>22.322783116455199</v>
      </c>
      <c r="C58" s="74">
        <v>26.8496532260972</v>
      </c>
      <c r="D58" s="74">
        <v>27.9512178100704</v>
      </c>
      <c r="E58" s="74">
        <v>28.957655055703299</v>
      </c>
      <c r="F58" s="74">
        <v>29.977847695991901</v>
      </c>
    </row>
    <row r="59" spans="1:6" x14ac:dyDescent="0.3">
      <c r="A59" s="73">
        <v>56</v>
      </c>
      <c r="B59" s="74">
        <v>21.560499289970402</v>
      </c>
      <c r="C59" s="74">
        <v>26.010943870263802</v>
      </c>
      <c r="D59" s="74">
        <v>27.094016996739398</v>
      </c>
      <c r="E59" s="74">
        <v>28.089806682190801</v>
      </c>
      <c r="F59" s="74">
        <v>29.1010670077561</v>
      </c>
    </row>
    <row r="60" spans="1:6" x14ac:dyDescent="0.3">
      <c r="A60" s="73">
        <v>57</v>
      </c>
      <c r="B60" s="74">
        <v>20.809646954623599</v>
      </c>
      <c r="C60" s="74">
        <v>25.177703576368199</v>
      </c>
      <c r="D60" s="74">
        <v>26.242614686633999</v>
      </c>
      <c r="E60" s="74">
        <v>27.227347530433899</v>
      </c>
      <c r="F60" s="74">
        <v>28.229410659115199</v>
      </c>
    </row>
    <row r="61" spans="1:6" x14ac:dyDescent="0.3">
      <c r="A61" s="73">
        <v>58</v>
      </c>
      <c r="B61" s="74">
        <v>20.069848838301201</v>
      </c>
      <c r="C61" s="74">
        <v>24.349703214311798</v>
      </c>
      <c r="D61" s="74">
        <v>25.396579067550199</v>
      </c>
      <c r="E61" s="74">
        <v>26.370009855843701</v>
      </c>
      <c r="F61" s="74">
        <v>27.362641073434101</v>
      </c>
    </row>
    <row r="62" spans="1:6" x14ac:dyDescent="0.3">
      <c r="A62" s="73">
        <v>59</v>
      </c>
      <c r="B62" s="74">
        <v>19.340723097600002</v>
      </c>
      <c r="C62" s="74">
        <v>23.526981372822998</v>
      </c>
      <c r="D62" s="74">
        <v>24.5556709863823</v>
      </c>
      <c r="E62" s="74">
        <v>25.517756290439898</v>
      </c>
      <c r="F62" s="74">
        <v>26.50073645086</v>
      </c>
    </row>
    <row r="63" spans="1:6" x14ac:dyDescent="0.3">
      <c r="A63" s="73">
        <v>60</v>
      </c>
      <c r="B63" s="74">
        <v>18.621874263572899</v>
      </c>
      <c r="C63" s="74">
        <v>22.7099993059106</v>
      </c>
      <c r="D63" s="74">
        <v>23.720079619768999</v>
      </c>
      <c r="E63" s="74">
        <v>24.670896919490499</v>
      </c>
      <c r="F63" s="74">
        <v>25.644000893822898</v>
      </c>
    </row>
    <row r="64" spans="1:6" x14ac:dyDescent="0.3">
      <c r="A64" s="73">
        <v>61</v>
      </c>
      <c r="B64" s="74">
        <v>17.913155366271301</v>
      </c>
      <c r="C64" s="74">
        <v>21.899631497115699</v>
      </c>
      <c r="D64" s="74">
        <v>22.890407632164901</v>
      </c>
      <c r="E64" s="74">
        <v>23.830074329755298</v>
      </c>
      <c r="F64" s="74">
        <v>24.793051531678</v>
      </c>
    </row>
    <row r="65" spans="1:6" x14ac:dyDescent="0.3">
      <c r="A65" s="73">
        <v>62</v>
      </c>
      <c r="B65" s="74">
        <v>17.214904116298101</v>
      </c>
      <c r="C65" s="74">
        <v>21.0970959331217</v>
      </c>
      <c r="D65" s="74">
        <v>22.067605485975601</v>
      </c>
      <c r="E65" s="74">
        <v>22.9962331303086</v>
      </c>
      <c r="F65" s="74">
        <v>23.948791078366298</v>
      </c>
    </row>
    <row r="66" spans="1:6" x14ac:dyDescent="0.3">
      <c r="A66" s="73">
        <v>63</v>
      </c>
      <c r="B66" s="74">
        <v>16.527703536605301</v>
      </c>
      <c r="C66" s="74">
        <v>20.303846391805699</v>
      </c>
      <c r="D66" s="74">
        <v>21.252908289871598</v>
      </c>
      <c r="E66" s="74">
        <v>22.170542448191799</v>
      </c>
      <c r="F66" s="74">
        <v>23.112336287739701</v>
      </c>
    </row>
    <row r="67" spans="1:6" x14ac:dyDescent="0.3">
      <c r="A67" s="73">
        <v>64</v>
      </c>
      <c r="B67" s="74">
        <v>15.852140920161901</v>
      </c>
      <c r="C67" s="74">
        <v>19.521397480925401</v>
      </c>
      <c r="D67" s="74">
        <v>20.447744662130901</v>
      </c>
      <c r="E67" s="74">
        <v>21.3543144706072</v>
      </c>
      <c r="F67" s="74">
        <v>22.2849423896063</v>
      </c>
    </row>
    <row r="68" spans="1:6" x14ac:dyDescent="0.3">
      <c r="A68" s="73">
        <v>65</v>
      </c>
      <c r="B68" s="74">
        <v>15.188799305917099</v>
      </c>
      <c r="C68" s="74">
        <v>18.751174721041</v>
      </c>
      <c r="D68" s="74">
        <v>19.653674545365799</v>
      </c>
      <c r="E68" s="74">
        <v>20.5489519164745</v>
      </c>
      <c r="F68" s="74">
        <v>21.467954403842299</v>
      </c>
    </row>
    <row r="69" spans="1:6" x14ac:dyDescent="0.3">
      <c r="A69" s="73">
        <v>66</v>
      </c>
      <c r="B69" s="74">
        <v>14.538248534013499</v>
      </c>
      <c r="C69" s="74">
        <v>17.9944715140665</v>
      </c>
      <c r="D69" s="74">
        <v>18.872352221432799</v>
      </c>
      <c r="E69" s="74">
        <v>19.755901160470899</v>
      </c>
      <c r="F69" s="74">
        <v>20.662763442621198</v>
      </c>
    </row>
    <row r="70" spans="1:6" x14ac:dyDescent="0.3">
      <c r="A70" s="73">
        <v>67</v>
      </c>
      <c r="B70" s="74">
        <v>13.901034871391801</v>
      </c>
      <c r="C70" s="74">
        <v>17.252439879939502</v>
      </c>
      <c r="D70" s="74">
        <v>18.105473905543899</v>
      </c>
      <c r="E70" s="74">
        <v>18.976600542384801</v>
      </c>
      <c r="F70" s="74">
        <v>19.870758246125199</v>
      </c>
    </row>
    <row r="71" spans="1:6" x14ac:dyDescent="0.3">
      <c r="A71" s="73">
        <v>68</v>
      </c>
      <c r="B71" s="74">
        <v>13.2777043510815</v>
      </c>
      <c r="C71" s="74">
        <v>16.526091785645601</v>
      </c>
      <c r="D71" s="74">
        <v>17.354697340079799</v>
      </c>
      <c r="E71" s="74">
        <v>18.212445653093901</v>
      </c>
      <c r="F71" s="74">
        <v>19.093292336740699</v>
      </c>
    </row>
    <row r="72" spans="1:6" x14ac:dyDescent="0.3">
      <c r="A72" s="73">
        <v>69</v>
      </c>
      <c r="B72" s="74">
        <v>12.6687872642296</v>
      </c>
      <c r="C72" s="74">
        <v>15.8162686716589</v>
      </c>
      <c r="D72" s="74">
        <v>16.6214074248266</v>
      </c>
      <c r="E72" s="74">
        <v>17.464627577653999</v>
      </c>
      <c r="F72" s="74">
        <v>18.3315310137382</v>
      </c>
    </row>
    <row r="73" spans="1:6" x14ac:dyDescent="0.3">
      <c r="A73" s="73">
        <v>70</v>
      </c>
      <c r="B73" s="74">
        <v>12.0747819230892</v>
      </c>
      <c r="C73" s="74">
        <v>15.123632187421601</v>
      </c>
      <c r="D73" s="74">
        <v>15.906524976590401</v>
      </c>
      <c r="E73" s="74">
        <v>16.734033804113</v>
      </c>
      <c r="F73" s="74">
        <v>17.5863569205078</v>
      </c>
    </row>
    <row r="74" spans="1:6" x14ac:dyDescent="0.3">
      <c r="A74" s="73">
        <v>71</v>
      </c>
      <c r="B74" s="74">
        <v>11.4961575240968</v>
      </c>
      <c r="C74" s="74">
        <v>14.448679928870099</v>
      </c>
      <c r="D74" s="74">
        <v>15.2105105062191</v>
      </c>
      <c r="E74" s="74">
        <v>16.021243668174399</v>
      </c>
      <c r="F74" s="74">
        <v>16.8583645326271</v>
      </c>
    </row>
    <row r="75" spans="1:6" x14ac:dyDescent="0.3">
      <c r="A75" s="73">
        <v>72</v>
      </c>
      <c r="B75" s="74">
        <v>10.933353561077499</v>
      </c>
      <c r="C75" s="74">
        <v>13.791737532334601</v>
      </c>
      <c r="D75" s="74">
        <v>14.533401480033699</v>
      </c>
      <c r="E75" s="74">
        <v>15.326534472875201</v>
      </c>
      <c r="F75" s="74">
        <v>16.147864913310801</v>
      </c>
    </row>
    <row r="76" spans="1:6" x14ac:dyDescent="0.3">
      <c r="A76" s="73">
        <v>73</v>
      </c>
      <c r="B76" s="74">
        <v>10.386782837252801</v>
      </c>
      <c r="C76" s="74">
        <v>13.152985618592</v>
      </c>
      <c r="D76" s="74">
        <v>13.8749302535916</v>
      </c>
      <c r="E76" s="74">
        <v>14.6499485460876</v>
      </c>
      <c r="F76" s="74">
        <v>15.4549484047894</v>
      </c>
    </row>
    <row r="77" spans="1:6" x14ac:dyDescent="0.3">
      <c r="A77" s="73">
        <v>74</v>
      </c>
      <c r="B77" s="74">
        <v>9.8568211999755402</v>
      </c>
      <c r="C77" s="74">
        <v>12.5326349401094</v>
      </c>
      <c r="D77" s="74">
        <v>13.2348375350903</v>
      </c>
      <c r="E77" s="74">
        <v>13.991512219641301</v>
      </c>
      <c r="F77" s="74">
        <v>14.7796920120833</v>
      </c>
    </row>
    <row r="78" spans="1:6" x14ac:dyDescent="0.3">
      <c r="A78" s="73">
        <v>75</v>
      </c>
      <c r="B78" s="74">
        <v>9.3437923585962501</v>
      </c>
      <c r="C78" s="74">
        <v>11.931057499713299</v>
      </c>
      <c r="D78" s="74">
        <v>12.613147697182701</v>
      </c>
      <c r="E78" s="74">
        <v>13.351422857207</v>
      </c>
      <c r="F78" s="74">
        <v>14.122336986960899</v>
      </c>
    </row>
    <row r="79" spans="1:6" x14ac:dyDescent="0.3">
      <c r="A79" s="73">
        <v>76</v>
      </c>
      <c r="B79" s="74">
        <v>8.8479808555624704</v>
      </c>
      <c r="C79" s="74">
        <v>11.348766201190999</v>
      </c>
      <c r="D79" s="74">
        <v>12.010153453595899</v>
      </c>
      <c r="E79" s="74">
        <v>12.730027498500201</v>
      </c>
      <c r="F79" s="74">
        <v>13.483268874156799</v>
      </c>
    </row>
    <row r="80" spans="1:6" x14ac:dyDescent="0.3">
      <c r="A80" s="73">
        <v>77</v>
      </c>
      <c r="B80" s="74">
        <v>8.3696295346585305</v>
      </c>
      <c r="C80" s="74">
        <v>10.7863696654727</v>
      </c>
      <c r="D80" s="74">
        <v>11.4263499070215</v>
      </c>
      <c r="E80" s="74">
        <v>12.1277834842979</v>
      </c>
      <c r="F80" s="74">
        <v>12.862980178693601</v>
      </c>
    </row>
    <row r="81" spans="1:6" x14ac:dyDescent="0.3">
      <c r="A81" s="73">
        <v>78</v>
      </c>
      <c r="B81" s="74">
        <v>7.9089258787650198</v>
      </c>
      <c r="C81" s="74">
        <v>10.2445202515382</v>
      </c>
      <c r="D81" s="74">
        <v>10.8623701848141</v>
      </c>
      <c r="E81" s="74">
        <v>11.5452079732725</v>
      </c>
      <c r="F81" s="74">
        <v>12.2620219893938</v>
      </c>
    </row>
    <row r="82" spans="1:6" x14ac:dyDescent="0.3">
      <c r="A82" s="73">
        <v>79</v>
      </c>
      <c r="B82" s="74">
        <v>7.4660072544288996</v>
      </c>
      <c r="C82" s="74">
        <v>9.7238604442302403</v>
      </c>
      <c r="D82" s="74">
        <v>10.3188048435041</v>
      </c>
      <c r="E82" s="74">
        <v>10.982791298890699</v>
      </c>
      <c r="F82" s="74">
        <v>11.680920731402299</v>
      </c>
    </row>
    <row r="83" spans="1:6" x14ac:dyDescent="0.3">
      <c r="A83" s="73">
        <v>80</v>
      </c>
      <c r="B83" s="74">
        <v>7.0409564109950198</v>
      </c>
      <c r="C83" s="74">
        <v>9.2249650485210406</v>
      </c>
      <c r="D83" s="74">
        <v>9.7960862298228104</v>
      </c>
      <c r="E83" s="74">
        <v>10.4409331066917</v>
      </c>
      <c r="F83" s="74">
        <v>11.1201162992369</v>
      </c>
    </row>
    <row r="84" spans="1:6" x14ac:dyDescent="0.3">
      <c r="A84" s="73">
        <v>81</v>
      </c>
      <c r="B84" s="74">
        <v>6.6338016664176296</v>
      </c>
      <c r="C84" s="74">
        <v>8.7483238940190606</v>
      </c>
      <c r="D84" s="74">
        <v>9.2944727075428801</v>
      </c>
      <c r="E84" s="74">
        <v>9.9199239703606708</v>
      </c>
      <c r="F84" s="74">
        <v>10.5799434102154</v>
      </c>
    </row>
    <row r="85" spans="1:6" x14ac:dyDescent="0.3">
      <c r="A85" s="73">
        <v>82</v>
      </c>
      <c r="B85" s="74">
        <v>6.2445205147709304</v>
      </c>
      <c r="C85" s="74">
        <v>8.2943763716888093</v>
      </c>
      <c r="D85" s="74">
        <v>8.8140528774349107</v>
      </c>
      <c r="E85" s="74">
        <v>9.4199534469772601</v>
      </c>
      <c r="F85" s="74">
        <v>10.0606381264727</v>
      </c>
    </row>
    <row r="86" spans="1:6" x14ac:dyDescent="0.3">
      <c r="A86" s="73">
        <v>83</v>
      </c>
      <c r="B86" s="74">
        <v>5.8730349418513699</v>
      </c>
      <c r="C86" s="74">
        <v>7.8634747364749398</v>
      </c>
      <c r="D86" s="74">
        <v>8.3547877650026301</v>
      </c>
      <c r="E86" s="74">
        <v>8.9411112002566693</v>
      </c>
      <c r="F86" s="74">
        <v>9.5623376187060796</v>
      </c>
    </row>
    <row r="87" spans="1:6" x14ac:dyDescent="0.3">
      <c r="A87" s="73">
        <v>84</v>
      </c>
      <c r="B87" s="74">
        <v>5.5192106817290103</v>
      </c>
      <c r="C87" s="74">
        <v>7.4556353589363402</v>
      </c>
      <c r="D87" s="74">
        <v>7.9165457224011702</v>
      </c>
      <c r="E87" s="74">
        <v>8.4833823432954105</v>
      </c>
      <c r="F87" s="74">
        <v>9.0850743463082093</v>
      </c>
    </row>
    <row r="88" spans="1:6" x14ac:dyDescent="0.3">
      <c r="A88" s="73">
        <v>85</v>
      </c>
      <c r="B88" s="74">
        <v>5.1828633098151604</v>
      </c>
      <c r="C88" s="74">
        <v>7.0703305142418102</v>
      </c>
      <c r="D88" s="74">
        <v>7.4991456446058704</v>
      </c>
      <c r="E88" s="74">
        <v>8.04666444489966</v>
      </c>
      <c r="F88" s="74">
        <v>8.6287909509388196</v>
      </c>
    </row>
    <row r="89" spans="1:6" x14ac:dyDescent="0.3">
      <c r="A89" s="73">
        <v>86</v>
      </c>
      <c r="B89" s="74">
        <v>4.8637545349135101</v>
      </c>
      <c r="C89" s="74">
        <v>6.7065147679185104</v>
      </c>
      <c r="D89" s="74">
        <v>7.1023850592940097</v>
      </c>
      <c r="E89" s="74">
        <v>7.6307707676777996</v>
      </c>
      <c r="F89" s="74">
        <v>8.1933416409193196</v>
      </c>
    </row>
    <row r="90" spans="1:6" x14ac:dyDescent="0.3">
      <c r="A90" s="73">
        <v>87</v>
      </c>
      <c r="B90" s="74">
        <v>4.5615953946230796</v>
      </c>
      <c r="C90" s="74">
        <v>6.3626933199201101</v>
      </c>
      <c r="D90" s="74">
        <v>6.7260388630957797</v>
      </c>
      <c r="E90" s="74">
        <v>7.2354432051786004</v>
      </c>
      <c r="F90" s="74">
        <v>7.7785028845565902</v>
      </c>
    </row>
    <row r="91" spans="1:6" x14ac:dyDescent="0.3">
      <c r="A91" s="73">
        <v>88</v>
      </c>
      <c r="B91" s="74">
        <v>4.2760557065817704</v>
      </c>
      <c r="C91" s="74">
        <v>6.0370166767287499</v>
      </c>
      <c r="D91" s="74">
        <v>6.3698636589222302</v>
      </c>
      <c r="E91" s="74">
        <v>6.86036306651933</v>
      </c>
      <c r="F91" s="74">
        <v>7.3839813811806598</v>
      </c>
    </row>
    <row r="92" spans="1:6" x14ac:dyDescent="0.3">
      <c r="A92" s="73">
        <v>89</v>
      </c>
      <c r="B92" s="74">
        <v>4.0067630079461898</v>
      </c>
      <c r="C92" s="74">
        <v>5.7276232480340097</v>
      </c>
      <c r="D92" s="74">
        <v>6.0334682305807901</v>
      </c>
      <c r="E92" s="74">
        <v>6.50504566817715</v>
      </c>
      <c r="F92" s="74">
        <v>7.0093097277636902</v>
      </c>
    </row>
    <row r="93" spans="1:6" x14ac:dyDescent="0.3">
      <c r="A93" s="73">
        <v>90</v>
      </c>
      <c r="B93" s="74">
        <v>3.75330287039939</v>
      </c>
      <c r="C93" s="74">
        <v>5.4329444031489</v>
      </c>
      <c r="D93" s="74">
        <v>5.7161987410653499</v>
      </c>
      <c r="E93" s="74">
        <v>6.1687595697096897</v>
      </c>
      <c r="F93" s="74">
        <v>6.6537671604860797</v>
      </c>
    </row>
    <row r="94" spans="1:6" x14ac:dyDescent="0.3">
      <c r="A94" s="73">
        <v>91</v>
      </c>
      <c r="B94" s="74">
        <v>3.5152286877413301</v>
      </c>
      <c r="C94" s="74">
        <v>5.1517045607728598</v>
      </c>
      <c r="D94" s="74">
        <v>5.41715720101881</v>
      </c>
      <c r="E94" s="74">
        <v>5.8505324085570303</v>
      </c>
      <c r="F94" s="74">
        <v>6.31638417981579</v>
      </c>
    </row>
    <row r="95" spans="1:6" x14ac:dyDescent="0.3">
      <c r="A95" s="73">
        <v>92</v>
      </c>
      <c r="B95" s="74">
        <v>3.2920613045378202</v>
      </c>
      <c r="C95" s="74">
        <v>4.8828579684427798</v>
      </c>
      <c r="D95" s="74">
        <v>5.1352181194269404</v>
      </c>
      <c r="E95" s="74">
        <v>5.5491658489317102</v>
      </c>
      <c r="F95" s="74">
        <v>5.9959570555792698</v>
      </c>
    </row>
    <row r="96" spans="1:6" x14ac:dyDescent="0.3">
      <c r="A96" s="73">
        <v>93</v>
      </c>
      <c r="B96" s="74">
        <v>3.0832967920718599</v>
      </c>
      <c r="C96" s="74">
        <v>4.6255178231503002</v>
      </c>
      <c r="D96" s="74">
        <v>4.8690483471691</v>
      </c>
      <c r="E96" s="74">
        <v>5.26324346286001</v>
      </c>
      <c r="F96" s="74">
        <v>5.6910561166079399</v>
      </c>
    </row>
    <row r="97" spans="1:6" x14ac:dyDescent="0.3">
      <c r="A97" s="73">
        <v>94</v>
      </c>
      <c r="B97" s="74">
        <v>2.8884127041399101</v>
      </c>
      <c r="C97" s="74">
        <v>4.3788660937565203</v>
      </c>
      <c r="D97" s="74">
        <v>4.6170960213675496</v>
      </c>
      <c r="E97" s="74">
        <v>4.9911053826408702</v>
      </c>
      <c r="F97" s="74">
        <v>5.4000037538693997</v>
      </c>
    </row>
    <row r="98" spans="1:6" x14ac:dyDescent="0.3">
      <c r="A98" s="73">
        <v>95</v>
      </c>
      <c r="B98" s="74">
        <v>2.70686723826292</v>
      </c>
      <c r="C98" s="74">
        <v>4.1420576546212997</v>
      </c>
      <c r="D98" s="74">
        <v>4.3775580085158197</v>
      </c>
      <c r="E98" s="74">
        <v>4.7308153521915699</v>
      </c>
      <c r="F98" s="74">
        <v>5.1208474780478497</v>
      </c>
    </row>
    <row r="99" spans="1:6" x14ac:dyDescent="0.3">
      <c r="A99" s="73">
        <v>96</v>
      </c>
      <c r="B99" s="74">
        <v>2.5381069413909101</v>
      </c>
      <c r="C99" s="74">
        <v>3.9141346508233701</v>
      </c>
      <c r="D99" s="74">
        <v>4.1482887220058897</v>
      </c>
      <c r="E99" s="74">
        <v>4.4800566092215197</v>
      </c>
      <c r="F99" s="74">
        <v>4.8512683295427204</v>
      </c>
    </row>
    <row r="100" spans="1:6" x14ac:dyDescent="0.3">
      <c r="A100" s="73">
        <v>97</v>
      </c>
      <c r="B100" s="74">
        <v>2.3815739111959</v>
      </c>
      <c r="C100" s="74">
        <v>3.6939192246551902</v>
      </c>
      <c r="D100" s="74">
        <v>3.9266358472416498</v>
      </c>
      <c r="E100" s="74">
        <v>4.2359671968913304</v>
      </c>
      <c r="F100" s="74">
        <v>4.58843959574134</v>
      </c>
    </row>
    <row r="101" spans="1:6" x14ac:dyDescent="0.3">
      <c r="A101" s="73">
        <v>98</v>
      </c>
      <c r="B101" s="74">
        <v>2.2367049123612799</v>
      </c>
      <c r="C101" s="74">
        <v>3.4803667899098101</v>
      </c>
      <c r="D101" s="74">
        <v>3.7101759573151099</v>
      </c>
      <c r="E101" s="74">
        <v>3.9960241368571099</v>
      </c>
      <c r="F101" s="74">
        <v>4.3299112978168797</v>
      </c>
    </row>
    <row r="102" spans="1:6" x14ac:dyDescent="0.3">
      <c r="A102" s="73">
        <v>99</v>
      </c>
      <c r="B102" s="74">
        <v>2.1029370192297998</v>
      </c>
      <c r="C102" s="74">
        <v>3.27299213560284</v>
      </c>
      <c r="D102" s="74">
        <v>3.4975672337467798</v>
      </c>
      <c r="E102" s="74">
        <v>3.75901194801548</v>
      </c>
      <c r="F102" s="74">
        <v>4.0745374085485002</v>
      </c>
    </row>
    <row r="103" spans="1:6" x14ac:dyDescent="0.3">
      <c r="A103" s="73">
        <v>100</v>
      </c>
      <c r="B103" s="74">
        <v>1.97971024535268</v>
      </c>
      <c r="C103" s="74">
        <v>3.0717247316633398</v>
      </c>
      <c r="D103" s="74">
        <v>3.2883268621925899</v>
      </c>
      <c r="E103" s="74">
        <v>3.5247403085703399</v>
      </c>
      <c r="F103" s="74">
        <v>3.8221931799701299</v>
      </c>
    </row>
    <row r="104" spans="1:6" x14ac:dyDescent="0.3">
      <c r="A104" s="73">
        <v>101</v>
      </c>
      <c r="B104" s="74">
        <v>1.8664620686830999</v>
      </c>
      <c r="C104" s="74">
        <v>2.8767855505467002</v>
      </c>
      <c r="D104" s="74">
        <v>3.0826250829121702</v>
      </c>
      <c r="E104" s="74">
        <v>3.29378043792491</v>
      </c>
      <c r="F104" s="74">
        <v>3.57351105028867</v>
      </c>
    </row>
    <row r="105" spans="1:6" x14ac:dyDescent="0.3">
      <c r="A105" s="73">
        <v>102</v>
      </c>
      <c r="B105" s="74">
        <v>1.76262167968288</v>
      </c>
      <c r="C105" s="74">
        <v>2.68857508801038</v>
      </c>
      <c r="D105" s="74">
        <v>2.88108796683419</v>
      </c>
      <c r="E105" s="74">
        <v>3.0672150261175402</v>
      </c>
      <c r="F105" s="74">
        <v>3.3296306537898999</v>
      </c>
    </row>
    <row r="106" spans="1:6" x14ac:dyDescent="0.3">
      <c r="A106" s="73">
        <v>103</v>
      </c>
      <c r="B106" s="74">
        <v>1.66756824253693</v>
      </c>
      <c r="C106" s="74">
        <v>2.50758120524999</v>
      </c>
      <c r="D106" s="74">
        <v>2.68462739650233</v>
      </c>
      <c r="E106" s="74">
        <v>2.8464150644221</v>
      </c>
      <c r="F106" s="74">
        <v>3.09197600857375</v>
      </c>
    </row>
    <row r="107" spans="1:6" x14ac:dyDescent="0.3">
      <c r="A107" s="73">
        <v>104</v>
      </c>
      <c r="B107" s="74">
        <v>1.58051504948523</v>
      </c>
      <c r="C107" s="74">
        <v>2.3343072909062998</v>
      </c>
      <c r="D107" s="74">
        <v>2.49428852211165</v>
      </c>
      <c r="E107" s="74">
        <v>2.6328469143463802</v>
      </c>
      <c r="F107" s="74">
        <v>2.86206262973168</v>
      </c>
    </row>
    <row r="108" spans="1:6" x14ac:dyDescent="0.3">
      <c r="A108" s="73">
        <v>105</v>
      </c>
      <c r="B108" s="74">
        <v>1.50011089130376</v>
      </c>
      <c r="C108" s="74">
        <v>2.1692128347792599</v>
      </c>
      <c r="D108" s="74">
        <v>2.3111247277692102</v>
      </c>
      <c r="E108" s="74">
        <v>2.4279165454762799</v>
      </c>
      <c r="F108" s="74">
        <v>2.6413415834723399</v>
      </c>
    </row>
    <row r="109" spans="1:6" x14ac:dyDescent="0.3">
      <c r="A109" s="73">
        <v>106</v>
      </c>
      <c r="B109" s="74">
        <v>1.4230145516732</v>
      </c>
      <c r="C109" s="74">
        <v>2.0126781092464201</v>
      </c>
      <c r="D109" s="74">
        <v>2.1361027157239501</v>
      </c>
      <c r="E109" s="74">
        <v>2.2328591402301199</v>
      </c>
      <c r="F109" s="74">
        <v>2.4310874751200702</v>
      </c>
    </row>
    <row r="110" spans="1:6" x14ac:dyDescent="0.3">
      <c r="A110" s="73">
        <v>107</v>
      </c>
      <c r="B110" s="74">
        <v>1.33827326023232</v>
      </c>
      <c r="C110" s="74">
        <v>1.86497822805614</v>
      </c>
      <c r="D110" s="74">
        <v>1.97003703745082</v>
      </c>
      <c r="E110" s="74">
        <v>2.0486646474522701</v>
      </c>
      <c r="F110" s="74">
        <v>2.2323212776200001</v>
      </c>
    </row>
    <row r="111" spans="1:6" x14ac:dyDescent="0.3">
      <c r="A111" s="73">
        <v>108</v>
      </c>
      <c r="B111" s="74">
        <v>1.2026650124623499</v>
      </c>
      <c r="C111" s="74">
        <v>1.7262720208164</v>
      </c>
      <c r="D111" s="74">
        <v>1.81355212801327</v>
      </c>
      <c r="E111" s="74">
        <v>1.8760440722859799</v>
      </c>
      <c r="F111" s="74">
        <v>2.0457709819606098</v>
      </c>
    </row>
    <row r="112" spans="1:6" x14ac:dyDescent="0.3">
      <c r="A112" s="73">
        <v>109</v>
      </c>
      <c r="B112" s="74">
        <v>1</v>
      </c>
      <c r="C112" s="74">
        <v>1.5966046660273401</v>
      </c>
      <c r="D112" s="74">
        <v>1.66706639454969</v>
      </c>
      <c r="E112" s="74">
        <v>1.71542458943472</v>
      </c>
      <c r="F112" s="74">
        <v>1.8718546889338701</v>
      </c>
    </row>
    <row r="113" spans="1:6" x14ac:dyDescent="0.3">
      <c r="A113" s="73">
        <v>110</v>
      </c>
      <c r="B113" s="74" t="s">
        <v>50</v>
      </c>
      <c r="C113" s="74">
        <v>1.4759163671129101</v>
      </c>
      <c r="D113" s="74">
        <v>1.53079982658753</v>
      </c>
      <c r="E113" s="74">
        <v>1.56696890332648</v>
      </c>
      <c r="F113" s="74">
        <v>1.7106691534529701</v>
      </c>
    </row>
    <row r="114" spans="1:6" x14ac:dyDescent="0.3">
      <c r="A114" s="73">
        <v>111</v>
      </c>
      <c r="B114" s="74" t="s">
        <v>50</v>
      </c>
      <c r="C114" s="74">
        <v>1.36405595063145</v>
      </c>
      <c r="D114" s="74">
        <v>1.4047926698279201</v>
      </c>
      <c r="E114" s="74">
        <v>1.43061381781059</v>
      </c>
      <c r="F114" s="74">
        <v>1.56193211665918</v>
      </c>
    </row>
    <row r="115" spans="1:6" x14ac:dyDescent="0.3">
      <c r="A115" s="73">
        <v>112</v>
      </c>
      <c r="B115" s="74" t="s">
        <v>50</v>
      </c>
      <c r="C115" s="74">
        <v>1.2608045008686899</v>
      </c>
      <c r="D115" s="74">
        <v>1.28894029905592</v>
      </c>
      <c r="E115" s="74">
        <v>1.3061187864644399</v>
      </c>
      <c r="F115" s="74">
        <v>1.4246727051113499</v>
      </c>
    </row>
    <row r="116" spans="1:6" x14ac:dyDescent="0.3">
      <c r="A116" s="73">
        <v>113</v>
      </c>
      <c r="B116" s="74" t="s">
        <v>50</v>
      </c>
      <c r="C116" s="74">
        <v>1.1658957655509601</v>
      </c>
      <c r="D116" s="74">
        <v>1.18303233694889</v>
      </c>
      <c r="E116" s="74">
        <v>1.1931227941567399</v>
      </c>
      <c r="F116" s="74">
        <v>1.2956600467573101</v>
      </c>
    </row>
    <row r="117" spans="1:6" x14ac:dyDescent="0.3">
      <c r="A117" s="73">
        <v>114</v>
      </c>
      <c r="B117" s="74" t="s">
        <v>50</v>
      </c>
      <c r="C117" s="74">
        <v>1.07904806724423</v>
      </c>
      <c r="D117" s="74">
        <v>1.08680385916689</v>
      </c>
      <c r="E117" s="74">
        <v>1.0912122955341299</v>
      </c>
      <c r="F117" s="74">
        <v>1.1598970470633201</v>
      </c>
    </row>
    <row r="118" spans="1:6" x14ac:dyDescent="0.3">
      <c r="A118" s="73">
        <v>115</v>
      </c>
      <c r="B118" s="74" t="s">
        <v>50</v>
      </c>
      <c r="C118" s="74">
        <v>1</v>
      </c>
      <c r="D118" s="74">
        <v>1</v>
      </c>
      <c r="E118" s="74">
        <v>1</v>
      </c>
      <c r="F118" s="74">
        <v>1</v>
      </c>
    </row>
    <row r="119" spans="1:6" x14ac:dyDescent="0.3">
      <c r="D119" s="75"/>
      <c r="E119" s="75"/>
      <c r="F119" s="75"/>
    </row>
  </sheetData>
  <sheetProtection algorithmName="SHA-512" hashValue="sg9TStJBrQb7RcZJqFKVMLT/9hv/+dGxQcovk9uo/kornZrdLqW/eRXkp4AYc8TxJ5Tox+KtsN9aRlR+A63dtw==" saltValue="krkfUdiDFYdtNQH2JP4vBA==" spinCount="100000" sheet="1" objects="1" scenarios="1"/>
  <mergeCells count="1">
    <mergeCell ref="A1:E1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2"/>
  <sheetViews>
    <sheetView topLeftCell="AJ1" zoomScale="125" zoomScaleNormal="125" workbookViewId="0">
      <selection activeCell="AI1" sqref="AI1"/>
    </sheetView>
  </sheetViews>
  <sheetFormatPr defaultColWidth="8.75" defaultRowHeight="10.8" x14ac:dyDescent="0.25"/>
  <cols>
    <col min="1" max="1" width="5.5" hidden="1" customWidth="1"/>
    <col min="2" max="2" width="15.5" hidden="1" customWidth="1"/>
    <col min="3" max="3" width="22.875" hidden="1" customWidth="1"/>
    <col min="4" max="5" width="20" hidden="1" customWidth="1"/>
    <col min="6" max="6" width="14.625" hidden="1" customWidth="1"/>
    <col min="7" max="7" width="16.125" hidden="1" customWidth="1"/>
    <col min="8" max="8" width="12.875" hidden="1" customWidth="1"/>
    <col min="9" max="9" width="14.125" hidden="1" customWidth="1"/>
    <col min="10" max="10" width="11.25" hidden="1" customWidth="1"/>
    <col min="11" max="11" width="8.25" hidden="1" customWidth="1"/>
    <col min="12" max="12" width="16.625" hidden="1" customWidth="1"/>
    <col min="13" max="13" width="14.875" hidden="1" customWidth="1"/>
    <col min="14" max="14" width="8.25" hidden="1" customWidth="1"/>
    <col min="15" max="15" width="14.125" hidden="1" customWidth="1"/>
    <col min="16" max="16" width="14" hidden="1" customWidth="1"/>
    <col min="17" max="17" width="15" hidden="1" customWidth="1"/>
    <col min="18" max="19" width="14" hidden="1" customWidth="1"/>
    <col min="20" max="20" width="11.875" hidden="1" customWidth="1"/>
    <col min="21" max="21" width="5.875" hidden="1" customWidth="1"/>
    <col min="22" max="22" width="11.875" hidden="1" customWidth="1"/>
    <col min="23" max="23" width="8" hidden="1" customWidth="1"/>
    <col min="24" max="25" width="14" hidden="1" customWidth="1"/>
    <col min="26" max="26" width="8" hidden="1" customWidth="1"/>
    <col min="27" max="27" width="8.875" hidden="1" customWidth="1"/>
    <col min="28" max="28" width="8.875" style="76" hidden="1" customWidth="1"/>
    <col min="29" max="29" width="17.125" hidden="1" customWidth="1"/>
    <col min="30" max="30" width="11.875" hidden="1" customWidth="1"/>
    <col min="31" max="32" width="14" hidden="1" customWidth="1"/>
    <col min="33" max="33" width="16" hidden="1" customWidth="1"/>
    <col min="34" max="34" width="4" hidden="1" customWidth="1"/>
    <col min="35" max="35" width="19.125" hidden="1" customWidth="1"/>
  </cols>
  <sheetData>
    <row r="1" spans="1:35" ht="13.8" x14ac:dyDescent="0.25">
      <c r="A1" s="77">
        <v>1</v>
      </c>
      <c r="B1" s="77">
        <v>2</v>
      </c>
      <c r="C1" s="77">
        <v>3</v>
      </c>
      <c r="D1" s="77">
        <v>4</v>
      </c>
      <c r="E1" s="77">
        <v>5</v>
      </c>
      <c r="F1" s="77">
        <v>6</v>
      </c>
      <c r="G1" s="77">
        <v>7</v>
      </c>
      <c r="H1" s="77">
        <v>8</v>
      </c>
      <c r="I1" s="77">
        <v>9</v>
      </c>
      <c r="J1" s="77">
        <v>10</v>
      </c>
      <c r="K1" s="77">
        <v>11</v>
      </c>
      <c r="L1" s="77">
        <v>12</v>
      </c>
      <c r="M1" s="77">
        <v>13</v>
      </c>
      <c r="N1" s="77">
        <v>14</v>
      </c>
      <c r="O1" s="77">
        <v>15</v>
      </c>
      <c r="P1" s="77">
        <v>16</v>
      </c>
      <c r="Q1" s="77">
        <v>17</v>
      </c>
      <c r="R1" s="77">
        <v>18</v>
      </c>
      <c r="S1" s="77">
        <v>19</v>
      </c>
      <c r="V1" s="7" t="s">
        <v>51</v>
      </c>
      <c r="W1" s="7"/>
      <c r="X1" s="7"/>
      <c r="Y1" s="7"/>
      <c r="Z1" s="7"/>
      <c r="AA1" s="7"/>
      <c r="AB1" s="7"/>
    </row>
    <row r="2" spans="1:35" ht="13.8" x14ac:dyDescent="0.3">
      <c r="I2" s="6" t="s">
        <v>52</v>
      </c>
      <c r="J2" s="6"/>
      <c r="K2" s="6"/>
      <c r="L2" s="6" t="s">
        <v>53</v>
      </c>
      <c r="M2" s="6"/>
      <c r="N2" s="6"/>
      <c r="O2" s="78"/>
    </row>
    <row r="3" spans="1:35" ht="14.25" customHeight="1" x14ac:dyDescent="0.3">
      <c r="A3" s="79" t="s">
        <v>54</v>
      </c>
      <c r="B3" s="79" t="s">
        <v>55</v>
      </c>
      <c r="C3" s="80"/>
      <c r="D3" s="80" t="s">
        <v>56</v>
      </c>
      <c r="E3" s="80" t="s">
        <v>57</v>
      </c>
      <c r="F3" s="80" t="s">
        <v>58</v>
      </c>
      <c r="G3" s="80" t="s">
        <v>59</v>
      </c>
      <c r="H3" s="79" t="s">
        <v>60</v>
      </c>
      <c r="I3" s="81" t="s">
        <v>61</v>
      </c>
      <c r="J3" s="79" t="s">
        <v>62</v>
      </c>
      <c r="K3" s="82" t="s">
        <v>63</v>
      </c>
      <c r="L3" s="81" t="s">
        <v>61</v>
      </c>
      <c r="M3" s="79" t="s">
        <v>62</v>
      </c>
      <c r="N3" s="82" t="s">
        <v>63</v>
      </c>
      <c r="O3" s="83" t="s">
        <v>64</v>
      </c>
      <c r="P3" s="79" t="s">
        <v>65</v>
      </c>
      <c r="R3" s="79" t="s">
        <v>66</v>
      </c>
      <c r="S3" s="79" t="s">
        <v>67</v>
      </c>
      <c r="V3" s="5" t="s">
        <v>68</v>
      </c>
      <c r="W3" s="5"/>
      <c r="X3" s="5"/>
      <c r="Y3" s="5" t="s">
        <v>69</v>
      </c>
      <c r="Z3" s="5"/>
      <c r="AA3" s="5"/>
      <c r="AB3" s="4" t="s">
        <v>70</v>
      </c>
      <c r="AC3" s="84"/>
      <c r="AD3" s="84"/>
      <c r="AE3" s="84"/>
      <c r="AF3" s="84"/>
      <c r="AG3" s="84"/>
      <c r="AI3" s="85"/>
    </row>
    <row r="4" spans="1:35" ht="13.8" x14ac:dyDescent="0.3">
      <c r="A4" s="86">
        <v>1</v>
      </c>
      <c r="B4" s="79">
        <v>18</v>
      </c>
      <c r="C4" s="79"/>
      <c r="D4" s="87">
        <v>299.52999999999997</v>
      </c>
      <c r="E4" s="87">
        <v>255.67</v>
      </c>
      <c r="F4" s="87">
        <v>305.78579999999999</v>
      </c>
      <c r="G4" s="87">
        <v>293.58760000000001</v>
      </c>
      <c r="H4" s="87">
        <v>333.47174999999999</v>
      </c>
      <c r="I4" s="88">
        <v>1.1025415257182199E-2</v>
      </c>
      <c r="J4" s="89">
        <v>51.173595494384003</v>
      </c>
      <c r="K4" s="90">
        <v>0</v>
      </c>
      <c r="L4" s="91">
        <v>2.4373850521492799E-2</v>
      </c>
      <c r="M4" s="90">
        <v>234.83575605731201</v>
      </c>
      <c r="N4" s="91"/>
      <c r="O4" s="90">
        <v>2976.0902999999998</v>
      </c>
      <c r="P4" s="90">
        <v>267.91000000000003</v>
      </c>
      <c r="Q4" s="92">
        <v>3022.9993692627399</v>
      </c>
      <c r="R4" s="92">
        <v>217.54</v>
      </c>
      <c r="S4" s="92">
        <v>257.91000000000003</v>
      </c>
      <c r="T4" s="93"/>
      <c r="V4" s="94" t="s">
        <v>71</v>
      </c>
      <c r="W4" s="95" t="s">
        <v>62</v>
      </c>
      <c r="X4" s="96" t="s">
        <v>63</v>
      </c>
      <c r="Y4" s="94" t="s">
        <v>71</v>
      </c>
      <c r="Z4" s="95" t="s">
        <v>62</v>
      </c>
      <c r="AA4" s="96" t="s">
        <v>63</v>
      </c>
      <c r="AB4" s="4"/>
      <c r="AC4" s="77"/>
      <c r="AD4" s="97"/>
      <c r="AE4" s="98"/>
      <c r="AF4" s="98"/>
      <c r="AG4" s="98"/>
      <c r="AI4" s="98"/>
    </row>
    <row r="5" spans="1:35" ht="13.8" x14ac:dyDescent="0.3">
      <c r="A5" s="86">
        <v>2</v>
      </c>
      <c r="B5" s="79">
        <v>23</v>
      </c>
      <c r="C5" s="79"/>
      <c r="D5" s="87">
        <v>356.14</v>
      </c>
      <c r="E5" s="87">
        <v>303.99</v>
      </c>
      <c r="F5" s="87">
        <v>360.82907999999998</v>
      </c>
      <c r="G5" s="87">
        <v>342.08449999999999</v>
      </c>
      <c r="H5" s="87">
        <v>390.27600000000001</v>
      </c>
      <c r="I5" s="88">
        <v>1.2789335416079E-2</v>
      </c>
      <c r="J5" s="89">
        <v>59.360691815946701</v>
      </c>
      <c r="K5" s="90">
        <v>0</v>
      </c>
      <c r="L5" s="91">
        <v>4.09663778718048E-2</v>
      </c>
      <c r="M5" s="90">
        <v>277.25541046255802</v>
      </c>
      <c r="N5" s="91"/>
      <c r="O5" s="90">
        <v>3506.6391600000002</v>
      </c>
      <c r="P5" s="90">
        <v>309.33999999999997</v>
      </c>
      <c r="Q5" s="92">
        <v>3667.01552749353</v>
      </c>
      <c r="R5" s="92">
        <v>251.19</v>
      </c>
      <c r="S5" s="92">
        <v>309.33999999999997</v>
      </c>
      <c r="T5" s="93"/>
      <c r="V5" s="99">
        <v>1.44E-2</v>
      </c>
      <c r="W5" s="100">
        <v>154.26</v>
      </c>
      <c r="X5" s="101">
        <v>509.04</v>
      </c>
      <c r="Y5" s="99">
        <v>2.1299999999999999E-2</v>
      </c>
      <c r="Z5" s="100">
        <v>205.22</v>
      </c>
      <c r="AA5" s="101">
        <v>975</v>
      </c>
      <c r="AB5" s="102">
        <v>231.8</v>
      </c>
      <c r="AC5" s="77"/>
      <c r="AD5" s="97"/>
      <c r="AE5" s="98"/>
      <c r="AF5" s="98"/>
      <c r="AG5" s="98"/>
      <c r="AI5" s="98"/>
    </row>
    <row r="6" spans="1:35" ht="13.8" x14ac:dyDescent="0.3">
      <c r="A6" s="86">
        <v>3</v>
      </c>
      <c r="B6" s="79">
        <v>28</v>
      </c>
      <c r="C6" s="79"/>
      <c r="D6" s="87">
        <v>409.56</v>
      </c>
      <c r="E6" s="87">
        <v>349.59</v>
      </c>
      <c r="F6" s="87">
        <v>436.59161999999998</v>
      </c>
      <c r="G6" s="87">
        <v>455.05579999999998</v>
      </c>
      <c r="H6" s="87">
        <v>476.1345</v>
      </c>
      <c r="I6" s="88">
        <v>1.4836067929408499E-2</v>
      </c>
      <c r="J6" s="89">
        <v>68.860439379114396</v>
      </c>
      <c r="K6" s="90">
        <v>0</v>
      </c>
      <c r="L6" s="91">
        <v>4.09663778718048E-2</v>
      </c>
      <c r="M6" s="90">
        <v>277.25541046255802</v>
      </c>
      <c r="N6" s="91"/>
      <c r="O6" s="90">
        <v>4253.86384</v>
      </c>
      <c r="P6" s="90">
        <v>358.83</v>
      </c>
      <c r="Q6" s="92">
        <v>3747.35037444195</v>
      </c>
      <c r="R6" s="92">
        <v>291.37</v>
      </c>
      <c r="S6" s="92">
        <v>358.83</v>
      </c>
      <c r="T6" s="93"/>
      <c r="V6" s="99">
        <v>2.5399999999999999E-2</v>
      </c>
      <c r="W6" s="100">
        <v>182.11</v>
      </c>
      <c r="X6" s="101">
        <v>600.94000000000005</v>
      </c>
      <c r="Y6" s="99">
        <v>3.5799999999999998E-2</v>
      </c>
      <c r="Z6" s="100">
        <v>242.29</v>
      </c>
      <c r="AA6" s="101">
        <v>1150.9000000000001</v>
      </c>
      <c r="AB6" s="102">
        <v>268.89</v>
      </c>
      <c r="AC6" s="77"/>
      <c r="AD6" s="97"/>
      <c r="AE6" s="98"/>
      <c r="AF6" s="98"/>
      <c r="AG6" s="98"/>
      <c r="AI6" s="98"/>
    </row>
    <row r="7" spans="1:35" ht="13.8" x14ac:dyDescent="0.3">
      <c r="A7" s="86">
        <v>4</v>
      </c>
      <c r="B7" s="79">
        <v>33</v>
      </c>
      <c r="C7" s="79"/>
      <c r="D7" s="87">
        <v>470.99</v>
      </c>
      <c r="E7" s="87">
        <v>402.03</v>
      </c>
      <c r="F7" s="87">
        <v>523.73735999999997</v>
      </c>
      <c r="G7" s="87">
        <v>505.12139999999999</v>
      </c>
      <c r="H7" s="87">
        <v>571.36324999999999</v>
      </c>
      <c r="I7" s="88">
        <v>1.9583536525693099E-2</v>
      </c>
      <c r="J7" s="89">
        <v>90.895440501661696</v>
      </c>
      <c r="K7" s="90">
        <v>0</v>
      </c>
      <c r="L7" s="91">
        <v>4.09663778718048E-2</v>
      </c>
      <c r="M7" s="90">
        <v>277.25541046255802</v>
      </c>
      <c r="N7" s="91"/>
      <c r="O7" s="90">
        <v>4946.4840199999999</v>
      </c>
      <c r="P7" s="90">
        <v>473.67</v>
      </c>
      <c r="Q7" s="92">
        <v>4584.0786940422804</v>
      </c>
      <c r="R7" s="92">
        <v>384.62</v>
      </c>
      <c r="S7" s="92">
        <v>473.67</v>
      </c>
      <c r="T7" s="93"/>
      <c r="V7" s="99">
        <v>2.5399999999999999E-2</v>
      </c>
      <c r="W7" s="100">
        <v>182.11</v>
      </c>
      <c r="X7" s="101">
        <v>600.94000000000005</v>
      </c>
      <c r="Y7" s="99">
        <v>3.5799999999999998E-2</v>
      </c>
      <c r="Z7" s="100">
        <v>242.29</v>
      </c>
      <c r="AA7" s="101">
        <v>1150.9000000000001</v>
      </c>
      <c r="AB7" s="102">
        <v>311.91000000000003</v>
      </c>
      <c r="AC7" s="77"/>
      <c r="AD7" s="97"/>
      <c r="AE7" s="98"/>
      <c r="AF7" s="98"/>
      <c r="AG7" s="98"/>
      <c r="AI7" s="98"/>
    </row>
    <row r="8" spans="1:35" ht="13.8" x14ac:dyDescent="0.3">
      <c r="A8" s="86">
        <v>5</v>
      </c>
      <c r="B8" s="79">
        <v>38</v>
      </c>
      <c r="C8" s="79"/>
      <c r="D8" s="87">
        <v>546.35</v>
      </c>
      <c r="E8" s="87">
        <v>466.35</v>
      </c>
      <c r="F8" s="87">
        <v>597.25998000000004</v>
      </c>
      <c r="G8" s="87">
        <v>540.47940000000006</v>
      </c>
      <c r="H8" s="87">
        <v>599.93650000000002</v>
      </c>
      <c r="I8" s="88">
        <v>2.3499634321447201E-2</v>
      </c>
      <c r="J8" s="89">
        <v>109.07169961224901</v>
      </c>
      <c r="K8" s="90">
        <v>0</v>
      </c>
      <c r="L8" s="91">
        <v>4.09663778718048E-2</v>
      </c>
      <c r="M8" s="90">
        <v>277.25541046255802</v>
      </c>
      <c r="N8" s="91"/>
      <c r="O8" s="90">
        <v>5500.7517600000001</v>
      </c>
      <c r="P8" s="90">
        <v>568.39</v>
      </c>
      <c r="Q8" s="92">
        <v>5397.8564726162003</v>
      </c>
      <c r="R8" s="92">
        <v>461.53</v>
      </c>
      <c r="S8" s="92">
        <v>568.39</v>
      </c>
      <c r="T8" s="93"/>
      <c r="V8" s="99">
        <v>2.5399999999999999E-2</v>
      </c>
      <c r="W8" s="100">
        <v>182.11</v>
      </c>
      <c r="X8" s="101">
        <v>600.94000000000005</v>
      </c>
      <c r="Y8" s="99">
        <v>3.5799999999999998E-2</v>
      </c>
      <c r="Z8" s="100">
        <v>242.29</v>
      </c>
      <c r="AA8" s="101">
        <v>1150.9000000000001</v>
      </c>
      <c r="AB8" s="102">
        <v>411.73</v>
      </c>
      <c r="AC8" s="77"/>
      <c r="AD8" s="97"/>
      <c r="AE8" s="98"/>
      <c r="AF8" s="98"/>
      <c r="AG8" s="98"/>
      <c r="AI8" s="98"/>
    </row>
    <row r="9" spans="1:35" ht="13.8" x14ac:dyDescent="0.3">
      <c r="A9" s="86">
        <v>6</v>
      </c>
      <c r="B9" s="79">
        <v>43</v>
      </c>
      <c r="C9" s="79"/>
      <c r="D9" s="87">
        <v>633.77</v>
      </c>
      <c r="E9" s="87">
        <v>540.97</v>
      </c>
      <c r="F9" s="87">
        <v>615.17934000000002</v>
      </c>
      <c r="G9" s="87">
        <v>626.95709999999997</v>
      </c>
      <c r="H9" s="87">
        <v>659.92274999999995</v>
      </c>
      <c r="I9" s="88">
        <v>2.67897659792652E-2</v>
      </c>
      <c r="J9" s="89">
        <v>124.342586254887</v>
      </c>
      <c r="K9" s="90">
        <v>0</v>
      </c>
      <c r="L9" s="91">
        <v>4.09663778718048E-2</v>
      </c>
      <c r="M9" s="90">
        <v>277.25541046255802</v>
      </c>
      <c r="N9" s="91"/>
      <c r="O9" s="90">
        <v>6153.5983800000004</v>
      </c>
      <c r="P9" s="90">
        <v>47.96</v>
      </c>
      <c r="Q9" s="92">
        <v>6247.6533709636697</v>
      </c>
      <c r="R9" s="92">
        <v>526.14</v>
      </c>
      <c r="S9" s="92">
        <v>647.96</v>
      </c>
      <c r="T9" s="93"/>
      <c r="V9" s="99">
        <v>2.5399999999999999E-2</v>
      </c>
      <c r="W9" s="100">
        <v>182.11</v>
      </c>
      <c r="X9" s="101">
        <v>600.94000000000005</v>
      </c>
      <c r="Y9" s="99">
        <v>3.5799999999999998E-2</v>
      </c>
      <c r="Z9" s="100">
        <v>242.29</v>
      </c>
      <c r="AA9" s="101">
        <v>1150.9000000000001</v>
      </c>
      <c r="AB9" s="102">
        <v>494.06</v>
      </c>
      <c r="AC9" s="77"/>
      <c r="AD9" s="97"/>
      <c r="AE9" s="98"/>
      <c r="AF9" s="98"/>
      <c r="AG9" s="98"/>
      <c r="AI9" s="98"/>
    </row>
    <row r="10" spans="1:35" ht="13.8" x14ac:dyDescent="0.3">
      <c r="A10" s="86">
        <v>7</v>
      </c>
      <c r="B10" s="79">
        <v>48</v>
      </c>
      <c r="C10" s="79"/>
      <c r="D10" s="87">
        <v>735.17</v>
      </c>
      <c r="E10" s="87">
        <v>627.53</v>
      </c>
      <c r="F10" s="87">
        <v>749.01455999999996</v>
      </c>
      <c r="G10" s="87">
        <v>749.45680000000004</v>
      </c>
      <c r="H10" s="87">
        <v>824.90575000000001</v>
      </c>
      <c r="I10" s="88">
        <v>3.1611594720465298E-2</v>
      </c>
      <c r="J10" s="89">
        <v>146.722724126305</v>
      </c>
      <c r="K10" s="90">
        <v>0</v>
      </c>
      <c r="L10" s="91">
        <v>4.6230214134662398E-2</v>
      </c>
      <c r="M10" s="90">
        <v>309.86830904765401</v>
      </c>
      <c r="N10" s="91"/>
      <c r="O10" s="90">
        <v>7372.1542200000004</v>
      </c>
      <c r="P10" s="90">
        <v>764.59</v>
      </c>
      <c r="Q10" s="92">
        <v>7283.9458861679996</v>
      </c>
      <c r="R10" s="92">
        <v>620.85</v>
      </c>
      <c r="S10" s="92">
        <v>764.59</v>
      </c>
      <c r="T10" s="93"/>
      <c r="V10" s="99">
        <v>2.5399999999999999E-2</v>
      </c>
      <c r="W10" s="100">
        <v>182.11</v>
      </c>
      <c r="X10" s="101">
        <v>600.94000000000005</v>
      </c>
      <c r="Y10" s="99">
        <v>3.5799999999999998E-2</v>
      </c>
      <c r="Z10" s="100">
        <v>242.29</v>
      </c>
      <c r="AA10" s="101">
        <v>1150.9000000000001</v>
      </c>
      <c r="AB10" s="102">
        <v>563.24</v>
      </c>
      <c r="AC10" s="77"/>
      <c r="AD10" s="97"/>
      <c r="AE10" s="98"/>
      <c r="AF10" s="98"/>
      <c r="AG10" s="98"/>
      <c r="AI10" s="98"/>
    </row>
    <row r="11" spans="1:35" ht="13.8" x14ac:dyDescent="0.3">
      <c r="A11" s="86">
        <v>8</v>
      </c>
      <c r="B11" s="79">
        <v>53</v>
      </c>
      <c r="C11" s="79"/>
      <c r="D11" s="87">
        <v>860.15</v>
      </c>
      <c r="E11" s="87">
        <v>734.21</v>
      </c>
      <c r="F11" s="87">
        <v>880.99541999999997</v>
      </c>
      <c r="G11" s="87">
        <v>878.36410000000001</v>
      </c>
      <c r="H11" s="87">
        <v>907.39724999999999</v>
      </c>
      <c r="I11" s="88">
        <v>3.6985638964070498E-2</v>
      </c>
      <c r="J11" s="89">
        <v>171.665926706546</v>
      </c>
      <c r="K11" s="90">
        <v>0</v>
      </c>
      <c r="L11" s="91">
        <v>5.2867225074787201E-2</v>
      </c>
      <c r="M11" s="90">
        <v>326.06032711709702</v>
      </c>
      <c r="N11" s="91"/>
      <c r="O11" s="90">
        <v>8522.2335399999993</v>
      </c>
      <c r="P11" s="90">
        <v>894.56</v>
      </c>
      <c r="Q11" s="92">
        <v>8515.3887058957098</v>
      </c>
      <c r="R11" s="92">
        <v>726.39</v>
      </c>
      <c r="S11" s="92">
        <v>894.56</v>
      </c>
      <c r="T11" s="93"/>
      <c r="V11" s="99">
        <v>2.8899999999999999E-2</v>
      </c>
      <c r="W11" s="100">
        <v>203.52</v>
      </c>
      <c r="X11" s="101">
        <v>671.64</v>
      </c>
      <c r="Y11" s="99">
        <v>4.0399999999999998E-2</v>
      </c>
      <c r="Z11" s="100">
        <v>270.79000000000002</v>
      </c>
      <c r="AA11" s="101">
        <v>1245.5899999999999</v>
      </c>
      <c r="AB11" s="102">
        <v>664.62</v>
      </c>
      <c r="AC11" s="77"/>
      <c r="AD11" s="97"/>
      <c r="AE11" s="98"/>
      <c r="AF11" s="98"/>
      <c r="AG11" s="98"/>
      <c r="AI11" s="98"/>
    </row>
    <row r="12" spans="1:35" ht="13.8" x14ac:dyDescent="0.3">
      <c r="A12" s="86">
        <v>9</v>
      </c>
      <c r="B12" s="79">
        <v>58</v>
      </c>
      <c r="C12" s="79"/>
      <c r="D12" s="87">
        <v>1152.5999999999999</v>
      </c>
      <c r="E12" s="87">
        <v>983.84</v>
      </c>
      <c r="F12" s="87">
        <v>1048.38354</v>
      </c>
      <c r="G12" s="87">
        <v>1045.6838</v>
      </c>
      <c r="H12" s="87">
        <v>1134.2535</v>
      </c>
      <c r="I12" s="88">
        <v>4.6602478033550297E-2</v>
      </c>
      <c r="J12" s="89">
        <v>216.301726900609</v>
      </c>
      <c r="K12" s="90">
        <v>0</v>
      </c>
      <c r="L12" s="91">
        <v>7.9186406389075203E-2</v>
      </c>
      <c r="M12" s="90">
        <v>375.08266309553602</v>
      </c>
      <c r="N12" s="91"/>
      <c r="O12" s="90">
        <v>10729.52168</v>
      </c>
      <c r="P12" s="90">
        <v>1183.52</v>
      </c>
      <c r="Q12" s="92">
        <v>13924.5535791525</v>
      </c>
      <c r="R12" s="92">
        <v>961.01</v>
      </c>
      <c r="S12" s="92">
        <v>1183.52</v>
      </c>
      <c r="T12" s="93"/>
      <c r="V12" s="99">
        <v>3.4599999999999999E-2</v>
      </c>
      <c r="W12" s="100">
        <v>214.25</v>
      </c>
      <c r="X12" s="101">
        <v>706.97</v>
      </c>
      <c r="Y12" s="99">
        <v>4.6199999999999998E-2</v>
      </c>
      <c r="Z12" s="100">
        <v>284.94</v>
      </c>
      <c r="AA12" s="101">
        <v>1310.7</v>
      </c>
      <c r="AB12" s="102">
        <v>777.59</v>
      </c>
      <c r="AC12" s="77"/>
      <c r="AD12" s="97"/>
      <c r="AE12" s="98"/>
      <c r="AF12" s="98"/>
      <c r="AG12" s="98"/>
      <c r="AI12" s="98"/>
    </row>
    <row r="13" spans="1:35" ht="13.8" x14ac:dyDescent="0.3">
      <c r="A13" s="86">
        <v>10</v>
      </c>
      <c r="B13" s="79">
        <v>59</v>
      </c>
      <c r="C13" s="79"/>
      <c r="D13" s="87">
        <v>1796.9</v>
      </c>
      <c r="E13" s="87">
        <v>1533.81</v>
      </c>
      <c r="F13" s="87">
        <v>1834.5587399999999</v>
      </c>
      <c r="G13" s="87">
        <v>1761.4592</v>
      </c>
      <c r="H13" s="87">
        <v>1984.9390000000001</v>
      </c>
      <c r="I13" s="88">
        <v>5.96508549380644E-2</v>
      </c>
      <c r="J13" s="103">
        <v>276.86473935811199</v>
      </c>
      <c r="K13" s="90">
        <v>0</v>
      </c>
      <c r="L13" s="91">
        <v>8.7196592006467205E-2</v>
      </c>
      <c r="M13" s="90">
        <v>407.69556168063201</v>
      </c>
      <c r="N13" s="91"/>
      <c r="O13" s="90">
        <v>17823.333879999998</v>
      </c>
      <c r="P13" s="90">
        <v>1604.75</v>
      </c>
      <c r="Q13" s="92">
        <v>1435.09341208964</v>
      </c>
      <c r="R13" s="92">
        <v>1303.06</v>
      </c>
      <c r="S13" s="92">
        <v>1604.75</v>
      </c>
      <c r="T13" s="93"/>
      <c r="V13" s="99">
        <v>5.0799999999999998E-2</v>
      </c>
      <c r="W13" s="100">
        <v>246.36</v>
      </c>
      <c r="X13" s="101">
        <v>813.02</v>
      </c>
      <c r="Y13" s="99">
        <v>6.9199999999999998E-2</v>
      </c>
      <c r="Z13" s="100">
        <v>327.78</v>
      </c>
      <c r="AA13" s="101">
        <v>1416.11</v>
      </c>
      <c r="AB13" s="102">
        <v>979.76</v>
      </c>
      <c r="AC13" s="77"/>
      <c r="AD13" s="97"/>
      <c r="AE13" s="98"/>
      <c r="AF13" s="98"/>
      <c r="AG13" s="98"/>
      <c r="AI13" s="98"/>
    </row>
    <row r="14" spans="1:35" ht="13.8" x14ac:dyDescent="0.3">
      <c r="E14" s="79"/>
      <c r="V14" s="104">
        <v>5.7700000000000001E-2</v>
      </c>
      <c r="W14" s="105">
        <v>267.81</v>
      </c>
      <c r="X14" s="106">
        <v>884.79</v>
      </c>
      <c r="Y14" s="104">
        <v>7.6200000000000004E-2</v>
      </c>
      <c r="Z14" s="105">
        <v>356.28</v>
      </c>
      <c r="AA14" s="106">
        <v>1539.09</v>
      </c>
      <c r="AB14" s="107">
        <v>1254.1099999999999</v>
      </c>
    </row>
    <row r="15" spans="1:35" ht="13.8" hidden="1" x14ac:dyDescent="0.3">
      <c r="D15" s="79" t="s">
        <v>54</v>
      </c>
      <c r="F15" s="3" t="s">
        <v>72</v>
      </c>
      <c r="G15" s="3"/>
      <c r="H15" s="3"/>
      <c r="I15" s="3" t="s">
        <v>73</v>
      </c>
      <c r="J15" s="3"/>
      <c r="K15" s="3"/>
      <c r="L15" t="s">
        <v>64</v>
      </c>
      <c r="O15" s="79" t="s">
        <v>54</v>
      </c>
      <c r="P15" s="2" t="s">
        <v>52</v>
      </c>
      <c r="Q15" s="2"/>
      <c r="R15" s="2"/>
      <c r="S15" s="2"/>
      <c r="T15" s="2"/>
      <c r="U15" s="2" t="s">
        <v>53</v>
      </c>
      <c r="V15" s="2"/>
      <c r="W15" s="2"/>
      <c r="X15" s="2"/>
      <c r="Y15" s="77" t="s">
        <v>64</v>
      </c>
    </row>
    <row r="16" spans="1:35" ht="13.8" hidden="1" x14ac:dyDescent="0.3">
      <c r="D16" s="86">
        <v>1</v>
      </c>
      <c r="E16" s="108" t="s">
        <v>74</v>
      </c>
      <c r="F16" s="109">
        <v>1.44E-2</v>
      </c>
      <c r="G16" s="110">
        <v>144.58000000000001</v>
      </c>
      <c r="H16" s="110">
        <v>477.1</v>
      </c>
      <c r="I16" s="111">
        <v>2.1299999999999999E-2</v>
      </c>
      <c r="J16" s="112">
        <v>192.35</v>
      </c>
      <c r="K16" s="112">
        <v>913.83</v>
      </c>
      <c r="L16">
        <v>217.25233644859799</v>
      </c>
      <c r="M16" t="s">
        <v>75</v>
      </c>
      <c r="N16" s="93">
        <v>1.2304432592000001</v>
      </c>
      <c r="O16" s="86">
        <v>1</v>
      </c>
      <c r="P16" s="113">
        <v>1.505664E-2</v>
      </c>
      <c r="Q16" s="98">
        <v>151.17284799999999</v>
      </c>
      <c r="R16" s="98"/>
      <c r="S16" s="98"/>
      <c r="T16" s="98">
        <v>498.85575999999998</v>
      </c>
      <c r="U16" s="114">
        <v>2.2271280000000001E-2</v>
      </c>
      <c r="V16" s="98">
        <v>201.12116</v>
      </c>
      <c r="W16" s="98"/>
      <c r="X16" s="98">
        <v>955.50064799999996</v>
      </c>
      <c r="Y16" s="98">
        <v>227.159042990654</v>
      </c>
    </row>
    <row r="17" spans="2:25" ht="13.8" hidden="1" x14ac:dyDescent="0.3">
      <c r="D17" s="86">
        <v>2</v>
      </c>
      <c r="E17" s="108" t="s">
        <v>76</v>
      </c>
      <c r="F17" s="109">
        <v>2.5399999999999999E-2</v>
      </c>
      <c r="G17" s="110">
        <v>170.69</v>
      </c>
      <c r="H17" s="110">
        <v>563.24</v>
      </c>
      <c r="I17" s="111">
        <v>3.5799999999999998E-2</v>
      </c>
      <c r="J17" s="112">
        <v>227.09</v>
      </c>
      <c r="K17" s="115">
        <v>1078.69</v>
      </c>
      <c r="L17">
        <v>252.018691588785</v>
      </c>
      <c r="M17" t="s">
        <v>77</v>
      </c>
      <c r="N17" s="93">
        <v>4.5600000000000002E-2</v>
      </c>
      <c r="O17" s="86">
        <v>2</v>
      </c>
      <c r="P17" s="113">
        <v>2.655824E-2</v>
      </c>
      <c r="Q17" s="98">
        <v>178.47346400000001</v>
      </c>
      <c r="R17" s="98"/>
      <c r="S17" s="98"/>
      <c r="T17" s="98">
        <v>588.92374400000006</v>
      </c>
      <c r="U17" s="114">
        <v>3.7432479999999997E-2</v>
      </c>
      <c r="V17" s="98">
        <v>237.44530399999999</v>
      </c>
      <c r="W17" s="98"/>
      <c r="X17" s="98">
        <v>1127.8782639999999</v>
      </c>
      <c r="Y17" s="98">
        <v>263.51074392523401</v>
      </c>
    </row>
    <row r="18" spans="2:25" ht="13.8" hidden="1" x14ac:dyDescent="0.3">
      <c r="D18" s="86">
        <v>3</v>
      </c>
      <c r="E18" s="108" t="s">
        <v>78</v>
      </c>
      <c r="F18" s="109">
        <v>2.5399999999999999E-2</v>
      </c>
      <c r="G18" s="110">
        <v>170.69</v>
      </c>
      <c r="H18" s="110">
        <v>563.24</v>
      </c>
      <c r="I18" s="111">
        <v>3.5799999999999998E-2</v>
      </c>
      <c r="J18" s="112">
        <v>227.09</v>
      </c>
      <c r="K18" s="115">
        <v>1078.69</v>
      </c>
      <c r="L18">
        <v>292.342679127726</v>
      </c>
      <c r="M18" t="s">
        <v>79</v>
      </c>
      <c r="N18" s="116">
        <v>0.13</v>
      </c>
      <c r="O18" s="86">
        <v>3</v>
      </c>
      <c r="P18" s="113">
        <v>2.655824E-2</v>
      </c>
      <c r="Q18" s="98">
        <v>178.47346400000001</v>
      </c>
      <c r="R18" s="98"/>
      <c r="S18" s="98"/>
      <c r="T18" s="98">
        <v>588.92374400000006</v>
      </c>
      <c r="U18" s="114">
        <v>3.7432479999999997E-2</v>
      </c>
      <c r="V18" s="98">
        <v>237.44530399999999</v>
      </c>
      <c r="W18" s="98"/>
      <c r="X18" s="98">
        <v>1127.8782639999999</v>
      </c>
      <c r="Y18" s="98">
        <v>305.67350529595001</v>
      </c>
    </row>
    <row r="19" spans="2:25" ht="13.8" hidden="1" x14ac:dyDescent="0.3">
      <c r="D19" s="86">
        <v>4</v>
      </c>
      <c r="E19" s="108" t="s">
        <v>80</v>
      </c>
      <c r="F19" s="109">
        <v>2.5399999999999999E-2</v>
      </c>
      <c r="G19" s="110">
        <v>170.69</v>
      </c>
      <c r="H19" s="110">
        <v>563.24</v>
      </c>
      <c r="I19" s="111">
        <v>3.5799999999999998E-2</v>
      </c>
      <c r="J19" s="112">
        <v>227.09</v>
      </c>
      <c r="K19" s="115">
        <v>1078.69</v>
      </c>
      <c r="L19">
        <v>385.90031152647998</v>
      </c>
      <c r="O19" s="86">
        <v>4</v>
      </c>
      <c r="P19" s="113">
        <v>2.655824E-2</v>
      </c>
      <c r="Q19" s="98">
        <v>178.47346400000001</v>
      </c>
      <c r="R19" s="98"/>
      <c r="S19" s="98"/>
      <c r="T19" s="98">
        <v>588.92374400000006</v>
      </c>
      <c r="U19" s="114">
        <v>3.7432479999999997E-2</v>
      </c>
      <c r="V19" s="98">
        <v>237.44530399999999</v>
      </c>
      <c r="W19" s="98"/>
      <c r="X19" s="98">
        <v>1127.8782639999999</v>
      </c>
      <c r="Y19" s="98">
        <v>403.49736573208702</v>
      </c>
    </row>
    <row r="20" spans="2:25" ht="13.8" hidden="1" x14ac:dyDescent="0.3">
      <c r="D20" s="86">
        <v>5</v>
      </c>
      <c r="E20" s="108" t="s">
        <v>81</v>
      </c>
      <c r="F20" s="109">
        <v>2.5399999999999999E-2</v>
      </c>
      <c r="G20" s="110">
        <v>170.69</v>
      </c>
      <c r="H20" s="110">
        <v>563.24</v>
      </c>
      <c r="I20" s="111">
        <v>3.5799999999999998E-2</v>
      </c>
      <c r="J20" s="112">
        <v>227.09</v>
      </c>
      <c r="K20" s="115">
        <v>1078.69</v>
      </c>
      <c r="L20">
        <v>463.06542056074801</v>
      </c>
      <c r="O20" s="86">
        <v>5</v>
      </c>
      <c r="P20" s="113">
        <v>2.655824E-2</v>
      </c>
      <c r="Q20" s="98">
        <v>178.47346400000001</v>
      </c>
      <c r="R20" s="98"/>
      <c r="S20" s="98"/>
      <c r="T20" s="98">
        <v>588.92374400000006</v>
      </c>
      <c r="U20" s="114">
        <v>3.7432479999999997E-2</v>
      </c>
      <c r="V20" s="98">
        <v>237.44530399999999</v>
      </c>
      <c r="W20" s="98"/>
      <c r="X20" s="98">
        <v>1127.8782639999999</v>
      </c>
      <c r="Y20" s="98">
        <v>484.181203738318</v>
      </c>
    </row>
    <row r="21" spans="2:25" ht="13.8" hidden="1" x14ac:dyDescent="0.3">
      <c r="D21" s="86">
        <v>6</v>
      </c>
      <c r="E21" s="108" t="s">
        <v>82</v>
      </c>
      <c r="F21" s="109">
        <v>2.5399999999999999E-2</v>
      </c>
      <c r="G21" s="110">
        <v>170.69</v>
      </c>
      <c r="H21" s="110">
        <v>563.24</v>
      </c>
      <c r="I21" s="111">
        <v>3.5799999999999998E-2</v>
      </c>
      <c r="J21" s="112">
        <v>227.09</v>
      </c>
      <c r="K21" s="115">
        <v>1078.69</v>
      </c>
      <c r="L21">
        <v>527.90031152647998</v>
      </c>
      <c r="O21" s="86">
        <v>6</v>
      </c>
      <c r="P21" s="113">
        <v>2.655824E-2</v>
      </c>
      <c r="Q21" s="98">
        <v>178.47346400000001</v>
      </c>
      <c r="R21" s="98"/>
      <c r="S21" s="98"/>
      <c r="T21" s="98">
        <v>588.92374400000006</v>
      </c>
      <c r="U21" s="114">
        <v>3.7432479999999997E-2</v>
      </c>
      <c r="V21" s="98">
        <v>237.44530399999999</v>
      </c>
      <c r="W21" s="98"/>
      <c r="X21" s="98">
        <v>1127.8782639999999</v>
      </c>
      <c r="Y21" s="98">
        <v>551.97256573208699</v>
      </c>
    </row>
    <row r="22" spans="2:25" ht="13.8" hidden="1" x14ac:dyDescent="0.3">
      <c r="D22" s="86">
        <v>7</v>
      </c>
      <c r="E22" s="108" t="s">
        <v>83</v>
      </c>
      <c r="F22" s="109">
        <v>2.8899999999999999E-2</v>
      </c>
      <c r="G22" s="110">
        <v>190.75</v>
      </c>
      <c r="H22" s="110">
        <v>629.5</v>
      </c>
      <c r="I22" s="111">
        <v>4.0399999999999998E-2</v>
      </c>
      <c r="J22" s="112">
        <v>253.8</v>
      </c>
      <c r="K22" s="115">
        <v>1167.44</v>
      </c>
      <c r="L22">
        <v>622.91588785046702</v>
      </c>
      <c r="O22" s="86">
        <v>7</v>
      </c>
      <c r="P22" s="113">
        <v>3.0217839999999999E-2</v>
      </c>
      <c r="Q22" s="98">
        <v>199.44820000000001</v>
      </c>
      <c r="R22" s="98"/>
      <c r="S22" s="98"/>
      <c r="T22" s="98">
        <v>658.20519999999999</v>
      </c>
      <c r="U22" s="114">
        <v>4.224224E-2</v>
      </c>
      <c r="V22" s="98">
        <v>265.37328000000002</v>
      </c>
      <c r="W22" s="98"/>
      <c r="X22" s="98">
        <v>1220.675264</v>
      </c>
      <c r="Y22" s="98">
        <v>651.32085233644898</v>
      </c>
    </row>
    <row r="23" spans="2:25" ht="13.8" hidden="1" x14ac:dyDescent="0.3">
      <c r="D23" s="86">
        <v>8</v>
      </c>
      <c r="E23" s="108" t="s">
        <v>84</v>
      </c>
      <c r="F23" s="109">
        <v>3.4599999999999999E-2</v>
      </c>
      <c r="G23" s="110">
        <v>200.8</v>
      </c>
      <c r="H23" s="110">
        <v>662.62</v>
      </c>
      <c r="I23" s="111">
        <v>4.6199999999999998E-2</v>
      </c>
      <c r="J23" s="112">
        <v>267.06</v>
      </c>
      <c r="K23" s="115">
        <v>1228.47</v>
      </c>
      <c r="L23">
        <v>728.80996884735202</v>
      </c>
      <c r="O23" s="86">
        <v>8</v>
      </c>
      <c r="P23" s="113">
        <v>3.6177760000000003E-2</v>
      </c>
      <c r="Q23" s="98">
        <v>209.95648</v>
      </c>
      <c r="R23" s="98"/>
      <c r="S23" s="98"/>
      <c r="T23" s="98">
        <v>692.83547199999998</v>
      </c>
      <c r="U23" s="114">
        <v>4.8306719999999997E-2</v>
      </c>
      <c r="V23" s="98">
        <v>279.23793599999999</v>
      </c>
      <c r="W23" s="98"/>
      <c r="X23" s="98">
        <v>1284.4882319999999</v>
      </c>
      <c r="Y23" s="98">
        <v>762.04370342679101</v>
      </c>
    </row>
    <row r="24" spans="2:25" ht="13.8" hidden="1" x14ac:dyDescent="0.3">
      <c r="D24" s="86">
        <v>9</v>
      </c>
      <c r="E24" s="108" t="s">
        <v>85</v>
      </c>
      <c r="F24" s="109">
        <v>5.0799999999999998E-2</v>
      </c>
      <c r="G24" s="110">
        <v>230.91</v>
      </c>
      <c r="H24" s="110">
        <v>762.01</v>
      </c>
      <c r="I24" s="111">
        <v>6.9199999999999998E-2</v>
      </c>
      <c r="J24" s="112">
        <v>307.22000000000003</v>
      </c>
      <c r="K24" s="115">
        <v>1327.26</v>
      </c>
      <c r="L24">
        <v>918.29283489096599</v>
      </c>
      <c r="O24" s="86">
        <v>9</v>
      </c>
      <c r="P24" s="113">
        <v>5.3116480000000001E-2</v>
      </c>
      <c r="Q24" s="98">
        <v>241.43949599999999</v>
      </c>
      <c r="R24" s="98"/>
      <c r="S24" s="98"/>
      <c r="T24" s="98">
        <v>796.757656</v>
      </c>
      <c r="U24" s="114">
        <v>7.2355520000000006E-2</v>
      </c>
      <c r="V24" s="98">
        <v>321.22923200000002</v>
      </c>
      <c r="W24" s="98"/>
      <c r="X24" s="98">
        <v>1387.783056</v>
      </c>
      <c r="Y24" s="98">
        <v>960.16698816199403</v>
      </c>
    </row>
    <row r="25" spans="2:25" ht="13.8" hidden="1" x14ac:dyDescent="0.3">
      <c r="D25" s="86">
        <v>10</v>
      </c>
      <c r="E25" s="108" t="s">
        <v>86</v>
      </c>
      <c r="F25" s="109">
        <v>5.7700000000000001E-2</v>
      </c>
      <c r="G25" s="110">
        <v>251.01</v>
      </c>
      <c r="H25" s="110">
        <v>829.28</v>
      </c>
      <c r="I25" s="111">
        <v>7.6200000000000004E-2</v>
      </c>
      <c r="J25" s="112">
        <v>333.93</v>
      </c>
      <c r="K25" s="115">
        <v>1442.53</v>
      </c>
      <c r="L25">
        <v>1175.42679127726</v>
      </c>
      <c r="O25" s="86">
        <v>10</v>
      </c>
      <c r="P25" s="113">
        <v>6.0331120000000002E-2</v>
      </c>
      <c r="Q25" s="98">
        <v>262.45605599999999</v>
      </c>
      <c r="R25" s="98"/>
      <c r="S25" s="98"/>
      <c r="T25" s="98">
        <v>867.09516799999994</v>
      </c>
      <c r="U25" s="114">
        <v>7.9674720000000004E-2</v>
      </c>
      <c r="V25" s="98">
        <v>349.15720800000003</v>
      </c>
      <c r="W25" s="98"/>
      <c r="X25" s="98">
        <v>1508.3093679999999</v>
      </c>
      <c r="Y25" s="98">
        <v>1229.0262529595</v>
      </c>
    </row>
    <row r="26" spans="2:25" hidden="1" x14ac:dyDescent="0.25"/>
    <row r="27" spans="2:25" hidden="1" x14ac:dyDescent="0.25"/>
    <row r="28" spans="2:25" hidden="1" x14ac:dyDescent="0.25"/>
    <row r="29" spans="2:25" hidden="1" x14ac:dyDescent="0.25"/>
    <row r="30" spans="2:25" hidden="1" x14ac:dyDescent="0.25"/>
    <row r="31" spans="2:25" ht="13.8" hidden="1" x14ac:dyDescent="0.3">
      <c r="B31" s="117" t="s">
        <v>54</v>
      </c>
      <c r="C31" s="118" t="s">
        <v>52</v>
      </c>
      <c r="D31" s="119"/>
      <c r="E31" s="120"/>
      <c r="F31" s="1" t="s">
        <v>53</v>
      </c>
      <c r="G31" s="1"/>
      <c r="H31" s="1"/>
      <c r="I31" s="117" t="s">
        <v>64</v>
      </c>
    </row>
    <row r="32" spans="2:25" ht="27.6" hidden="1" x14ac:dyDescent="0.3">
      <c r="B32" s="121"/>
      <c r="C32" s="122" t="s">
        <v>61</v>
      </c>
      <c r="D32" s="123" t="s">
        <v>62</v>
      </c>
      <c r="E32" s="124" t="s">
        <v>63</v>
      </c>
      <c r="F32" s="122" t="s">
        <v>61</v>
      </c>
      <c r="G32" s="123" t="s">
        <v>62</v>
      </c>
      <c r="H32" s="124" t="s">
        <v>63</v>
      </c>
      <c r="I32" s="125" t="s">
        <v>50</v>
      </c>
      <c r="L32" s="126" t="s">
        <v>87</v>
      </c>
      <c r="M32" s="127" t="s">
        <v>88</v>
      </c>
    </row>
    <row r="33" spans="2:13" ht="13.8" hidden="1" x14ac:dyDescent="0.3">
      <c r="B33" s="128" t="s">
        <v>89</v>
      </c>
      <c r="C33" s="129">
        <v>1.1025415257182199E-2</v>
      </c>
      <c r="D33" s="130">
        <v>51.173595494384003</v>
      </c>
      <c r="E33" s="131">
        <v>0</v>
      </c>
      <c r="F33" s="129">
        <v>2.4373850521492799E-2</v>
      </c>
      <c r="G33" s="130">
        <v>234.83575605731201</v>
      </c>
      <c r="H33" s="131">
        <v>0</v>
      </c>
      <c r="I33" s="132">
        <v>2976.0902999999998</v>
      </c>
      <c r="L33" s="133" t="s">
        <v>74</v>
      </c>
      <c r="M33" s="134">
        <v>267.91000000000003</v>
      </c>
    </row>
    <row r="34" spans="2:13" ht="13.8" hidden="1" x14ac:dyDescent="0.3">
      <c r="B34" s="128" t="s">
        <v>90</v>
      </c>
      <c r="C34" s="129">
        <v>1.2789335416079E-2</v>
      </c>
      <c r="D34" s="130">
        <v>59.360691815946701</v>
      </c>
      <c r="E34" s="131">
        <v>0</v>
      </c>
      <c r="F34" s="129">
        <v>4.09663778718048E-2</v>
      </c>
      <c r="G34" s="130">
        <v>277.25541046255802</v>
      </c>
      <c r="H34" s="131">
        <v>0</v>
      </c>
      <c r="I34" s="132">
        <v>3506.6391600000002</v>
      </c>
      <c r="L34" s="133" t="s">
        <v>76</v>
      </c>
      <c r="M34" s="134">
        <v>309.33999999999997</v>
      </c>
    </row>
    <row r="35" spans="2:13" ht="13.8" hidden="1" x14ac:dyDescent="0.3">
      <c r="B35" s="128" t="s">
        <v>91</v>
      </c>
      <c r="C35" s="129">
        <v>1.4836067929408499E-2</v>
      </c>
      <c r="D35" s="130">
        <v>68.860439379114396</v>
      </c>
      <c r="E35" s="131">
        <v>0</v>
      </c>
      <c r="F35" s="129">
        <v>4.09663778718048E-2</v>
      </c>
      <c r="G35" s="130">
        <v>277.25541046255802</v>
      </c>
      <c r="H35" s="131">
        <v>0</v>
      </c>
      <c r="I35" s="132">
        <v>4253.86384</v>
      </c>
      <c r="L35" s="133" t="s">
        <v>78</v>
      </c>
      <c r="M35" s="134">
        <v>358.83</v>
      </c>
    </row>
    <row r="36" spans="2:13" ht="13.8" hidden="1" x14ac:dyDescent="0.3">
      <c r="B36" s="128" t="s">
        <v>92</v>
      </c>
      <c r="C36" s="129">
        <v>1.9583536525693099E-2</v>
      </c>
      <c r="D36" s="130">
        <v>90.895440501661696</v>
      </c>
      <c r="E36" s="131">
        <v>0</v>
      </c>
      <c r="F36" s="129">
        <v>4.09663778718048E-2</v>
      </c>
      <c r="G36" s="130">
        <v>277.25541046255802</v>
      </c>
      <c r="H36" s="131">
        <v>0</v>
      </c>
      <c r="I36" s="132">
        <v>4946.4840199999999</v>
      </c>
      <c r="L36" s="133" t="s">
        <v>80</v>
      </c>
      <c r="M36" s="134">
        <v>473.67</v>
      </c>
    </row>
    <row r="37" spans="2:13" ht="13.8" hidden="1" x14ac:dyDescent="0.3">
      <c r="B37" s="128" t="s">
        <v>93</v>
      </c>
      <c r="C37" s="129">
        <v>2.3499634321447201E-2</v>
      </c>
      <c r="D37" s="130">
        <v>109.07169961224901</v>
      </c>
      <c r="E37" s="131">
        <v>0</v>
      </c>
      <c r="F37" s="129">
        <v>4.09663778718048E-2</v>
      </c>
      <c r="G37" s="130">
        <v>277.25541046255802</v>
      </c>
      <c r="H37" s="131">
        <v>0</v>
      </c>
      <c r="I37" s="132">
        <v>5500.7517600000001</v>
      </c>
      <c r="L37" s="133" t="s">
        <v>81</v>
      </c>
      <c r="M37" s="134">
        <v>568.39</v>
      </c>
    </row>
    <row r="38" spans="2:13" ht="13.8" hidden="1" x14ac:dyDescent="0.3">
      <c r="B38" s="128" t="s">
        <v>94</v>
      </c>
      <c r="C38" s="129">
        <v>2.67897659792652E-2</v>
      </c>
      <c r="D38" s="130">
        <v>124.342586254887</v>
      </c>
      <c r="E38" s="131">
        <v>0</v>
      </c>
      <c r="F38" s="129">
        <v>4.09663778718048E-2</v>
      </c>
      <c r="G38" s="130">
        <v>277.25541046255802</v>
      </c>
      <c r="H38" s="131">
        <v>0</v>
      </c>
      <c r="I38" s="132">
        <v>6153.5983800000004</v>
      </c>
      <c r="L38" s="133" t="s">
        <v>82</v>
      </c>
      <c r="M38" s="134">
        <v>647.96</v>
      </c>
    </row>
    <row r="39" spans="2:13" ht="13.8" hidden="1" x14ac:dyDescent="0.3">
      <c r="B39" s="128" t="s">
        <v>95</v>
      </c>
      <c r="C39" s="129">
        <v>3.1611594720465298E-2</v>
      </c>
      <c r="D39" s="130">
        <v>146.722724126305</v>
      </c>
      <c r="E39" s="131">
        <v>0</v>
      </c>
      <c r="F39" s="129">
        <v>4.6230214134662398E-2</v>
      </c>
      <c r="G39" s="130">
        <v>309.86830904765401</v>
      </c>
      <c r="H39" s="131">
        <v>0</v>
      </c>
      <c r="I39" s="132">
        <v>7372.1542200000004</v>
      </c>
      <c r="L39" s="133" t="s">
        <v>83</v>
      </c>
      <c r="M39" s="134">
        <v>764.59</v>
      </c>
    </row>
    <row r="40" spans="2:13" ht="13.8" hidden="1" x14ac:dyDescent="0.3">
      <c r="B40" s="128" t="s">
        <v>96</v>
      </c>
      <c r="C40" s="129">
        <v>3.6985638964070498E-2</v>
      </c>
      <c r="D40" s="130">
        <v>171.665926706546</v>
      </c>
      <c r="E40" s="131">
        <v>0</v>
      </c>
      <c r="F40" s="129">
        <v>5.2867225074787201E-2</v>
      </c>
      <c r="G40" s="130">
        <v>326.06032711709702</v>
      </c>
      <c r="H40" s="131">
        <v>0</v>
      </c>
      <c r="I40" s="132">
        <v>8522.2335399999993</v>
      </c>
      <c r="L40" s="133" t="s">
        <v>84</v>
      </c>
      <c r="M40" s="134">
        <v>894.56</v>
      </c>
    </row>
    <row r="41" spans="2:13" ht="13.8" hidden="1" x14ac:dyDescent="0.3">
      <c r="B41" s="128" t="s">
        <v>97</v>
      </c>
      <c r="C41" s="129">
        <v>4.6602478033550297E-2</v>
      </c>
      <c r="D41" s="130">
        <v>216.301726900609</v>
      </c>
      <c r="E41" s="131">
        <v>0</v>
      </c>
      <c r="F41" s="129">
        <v>7.9186406389075203E-2</v>
      </c>
      <c r="G41" s="130">
        <v>375.08266309553602</v>
      </c>
      <c r="H41" s="131">
        <v>0</v>
      </c>
      <c r="I41" s="132">
        <v>10729.52168</v>
      </c>
      <c r="L41" s="133" t="s">
        <v>85</v>
      </c>
      <c r="M41" s="134">
        <v>1183.52</v>
      </c>
    </row>
    <row r="42" spans="2:13" ht="13.8" hidden="1" x14ac:dyDescent="0.3">
      <c r="B42" s="135" t="s">
        <v>98</v>
      </c>
      <c r="C42" s="136">
        <v>5.96508549380644E-2</v>
      </c>
      <c r="D42" s="137">
        <v>276.86473935811199</v>
      </c>
      <c r="E42" s="138">
        <v>0</v>
      </c>
      <c r="F42" s="136">
        <v>8.7196592006467205E-2</v>
      </c>
      <c r="G42" s="137">
        <v>407.69556168063201</v>
      </c>
      <c r="H42" s="138">
        <v>0</v>
      </c>
      <c r="I42" s="139">
        <v>17823.333879999998</v>
      </c>
      <c r="L42" s="133" t="s">
        <v>86</v>
      </c>
      <c r="M42" s="134">
        <v>1604.75</v>
      </c>
    </row>
    <row r="43" spans="2:13" hidden="1" x14ac:dyDescent="0.25"/>
    <row r="44" spans="2:13" hidden="1" x14ac:dyDescent="0.25"/>
    <row r="45" spans="2:13" ht="13.8" hidden="1" x14ac:dyDescent="0.3">
      <c r="C45" s="76"/>
      <c r="D45" s="1" t="s">
        <v>52</v>
      </c>
      <c r="E45" s="1"/>
      <c r="F45" s="1"/>
      <c r="G45" s="76"/>
      <c r="H45" s="76"/>
    </row>
    <row r="46" spans="2:13" ht="13.8" hidden="1" x14ac:dyDescent="0.3">
      <c r="B46" s="140" t="s">
        <v>54</v>
      </c>
      <c r="C46" s="141"/>
      <c r="D46" s="142" t="s">
        <v>61</v>
      </c>
      <c r="E46" s="143" t="s">
        <v>99</v>
      </c>
      <c r="F46" s="141"/>
      <c r="G46" s="141"/>
      <c r="H46" s="141"/>
    </row>
    <row r="47" spans="2:13" ht="13.8" hidden="1" x14ac:dyDescent="0.3">
      <c r="B47" s="144" t="s">
        <v>89</v>
      </c>
      <c r="C47" s="76"/>
      <c r="D47" s="145">
        <v>0.154</v>
      </c>
      <c r="E47" s="146" t="s">
        <v>100</v>
      </c>
      <c r="F47" s="76"/>
      <c r="G47" s="76"/>
      <c r="H47" s="76"/>
    </row>
    <row r="48" spans="2:13" ht="13.8" hidden="1" x14ac:dyDescent="0.3">
      <c r="B48" s="144" t="s">
        <v>90</v>
      </c>
      <c r="C48" s="76"/>
      <c r="D48" s="145">
        <v>0.154</v>
      </c>
      <c r="E48" s="146" t="s">
        <v>100</v>
      </c>
      <c r="F48" s="76"/>
      <c r="G48" s="76"/>
      <c r="H48" s="76"/>
    </row>
    <row r="49" spans="1:16" ht="13.8" hidden="1" x14ac:dyDescent="0.3">
      <c r="B49" s="144" t="s">
        <v>91</v>
      </c>
      <c r="C49" s="76"/>
      <c r="D49" s="145">
        <v>0.154</v>
      </c>
      <c r="E49" s="146" t="s">
        <v>100</v>
      </c>
      <c r="F49" s="76"/>
      <c r="G49" s="76"/>
      <c r="H49" s="76"/>
    </row>
    <row r="50" spans="1:16" ht="13.8" hidden="1" x14ac:dyDescent="0.3">
      <c r="B50" s="144" t="s">
        <v>92</v>
      </c>
      <c r="C50" s="76"/>
      <c r="D50" s="145">
        <v>0.154</v>
      </c>
      <c r="E50" s="146" t="s">
        <v>100</v>
      </c>
      <c r="F50" s="76"/>
      <c r="G50" s="76"/>
      <c r="H50" s="76"/>
    </row>
    <row r="51" spans="1:16" ht="13.8" hidden="1" x14ac:dyDescent="0.3">
      <c r="B51" s="144" t="s">
        <v>93</v>
      </c>
      <c r="C51" s="76"/>
      <c r="D51" s="145">
        <v>0.154</v>
      </c>
      <c r="E51" s="146" t="s">
        <v>100</v>
      </c>
      <c r="F51" s="76"/>
      <c r="G51" s="76"/>
      <c r="H51" s="76"/>
    </row>
    <row r="52" spans="1:16" ht="13.8" hidden="1" x14ac:dyDescent="0.3">
      <c r="B52" s="144" t="s">
        <v>94</v>
      </c>
      <c r="C52" s="76"/>
      <c r="D52" s="145">
        <v>0.154</v>
      </c>
      <c r="E52" s="146" t="s">
        <v>100</v>
      </c>
      <c r="F52" s="76"/>
      <c r="G52" s="76"/>
      <c r="H52" s="76"/>
    </row>
    <row r="53" spans="1:16" ht="13.8" hidden="1" x14ac:dyDescent="0.3">
      <c r="B53" s="144" t="s">
        <v>95</v>
      </c>
      <c r="C53" s="76"/>
      <c r="D53" s="145">
        <v>0.154</v>
      </c>
      <c r="E53" s="146" t="s">
        <v>100</v>
      </c>
      <c r="F53" s="76"/>
      <c r="G53" s="76"/>
      <c r="H53" s="76"/>
    </row>
    <row r="54" spans="1:16" ht="13.8" hidden="1" x14ac:dyDescent="0.3">
      <c r="B54" s="144" t="s">
        <v>96</v>
      </c>
      <c r="C54" s="76"/>
      <c r="D54" s="145">
        <v>0.154</v>
      </c>
      <c r="E54" s="146" t="s">
        <v>100</v>
      </c>
      <c r="F54" s="76"/>
      <c r="G54" s="76"/>
      <c r="H54" s="76"/>
    </row>
    <row r="55" spans="1:16" ht="13.8" hidden="1" x14ac:dyDescent="0.3">
      <c r="B55" s="144" t="s">
        <v>97</v>
      </c>
      <c r="C55" s="76"/>
      <c r="D55" s="145">
        <v>0.154</v>
      </c>
      <c r="E55" s="146" t="s">
        <v>100</v>
      </c>
      <c r="F55" s="76"/>
      <c r="G55" s="76"/>
      <c r="H55" s="76"/>
    </row>
    <row r="56" spans="1:16" ht="13.8" hidden="1" x14ac:dyDescent="0.3">
      <c r="B56" s="147" t="s">
        <v>98</v>
      </c>
      <c r="C56" s="148"/>
      <c r="D56" s="149">
        <v>0.154</v>
      </c>
      <c r="E56" s="150" t="s">
        <v>100</v>
      </c>
      <c r="F56" s="148"/>
      <c r="G56" s="148"/>
      <c r="H56" s="148"/>
    </row>
    <row r="57" spans="1:16" hidden="1" x14ac:dyDescent="0.25"/>
    <row r="58" spans="1:16" hidden="1" x14ac:dyDescent="0.25"/>
    <row r="59" spans="1:16" hidden="1" x14ac:dyDescent="0.25"/>
    <row r="60" spans="1:16" hidden="1" x14ac:dyDescent="0.25"/>
    <row r="61" spans="1:16" hidden="1" x14ac:dyDescent="0.25"/>
    <row r="62" spans="1:16" ht="14.4" x14ac:dyDescent="0.3">
      <c r="A62" s="79" t="s">
        <v>54</v>
      </c>
      <c r="B62" s="79" t="s">
        <v>55</v>
      </c>
      <c r="C62" s="80"/>
      <c r="D62" s="80" t="s">
        <v>101</v>
      </c>
      <c r="E62" s="80" t="s">
        <v>102</v>
      </c>
      <c r="F62" s="80" t="s">
        <v>103</v>
      </c>
      <c r="G62" s="80" t="s">
        <v>104</v>
      </c>
      <c r="H62" s="79" t="s">
        <v>105</v>
      </c>
      <c r="J62">
        <v>1</v>
      </c>
      <c r="K62" s="114">
        <v>1.3100000000000001E-2</v>
      </c>
      <c r="L62" s="98">
        <v>60.91</v>
      </c>
      <c r="M62" s="98">
        <v>280.31</v>
      </c>
      <c r="N62" s="114">
        <v>1.0999999999999999E-2</v>
      </c>
      <c r="O62" s="98">
        <v>51.17</v>
      </c>
      <c r="P62" s="98">
        <v>238.09</v>
      </c>
    </row>
    <row r="63" spans="1:16" ht="13.8" x14ac:dyDescent="0.3">
      <c r="A63" s="86">
        <v>1</v>
      </c>
      <c r="B63" s="79">
        <v>18</v>
      </c>
      <c r="C63" s="79"/>
      <c r="D63" s="87">
        <v>404.39</v>
      </c>
      <c r="E63" s="87">
        <v>345.14</v>
      </c>
      <c r="F63" s="87">
        <v>333.1</v>
      </c>
      <c r="G63" s="87">
        <v>353.72</v>
      </c>
      <c r="H63" s="87">
        <v>360.51</v>
      </c>
      <c r="J63">
        <v>2</v>
      </c>
      <c r="K63" s="114">
        <v>1.52E-2</v>
      </c>
      <c r="L63" s="98">
        <v>70.650000000000006</v>
      </c>
      <c r="M63" s="98">
        <v>330.46</v>
      </c>
      <c r="N63" s="114">
        <v>1.2800000000000001E-2</v>
      </c>
      <c r="O63" s="98">
        <v>59.36</v>
      </c>
      <c r="P63" s="98">
        <v>280.52999999999997</v>
      </c>
    </row>
    <row r="64" spans="1:16" ht="13.8" x14ac:dyDescent="0.3">
      <c r="A64" s="86">
        <v>2</v>
      </c>
      <c r="B64" s="79">
        <v>23</v>
      </c>
      <c r="C64" s="79"/>
      <c r="D64" s="87">
        <v>480.82</v>
      </c>
      <c r="E64" s="87">
        <v>410.37</v>
      </c>
      <c r="F64" s="87">
        <v>393.06</v>
      </c>
      <c r="G64" s="87">
        <v>412.15</v>
      </c>
      <c r="H64" s="87">
        <v>421.92</v>
      </c>
      <c r="J64">
        <v>3</v>
      </c>
      <c r="K64" s="114">
        <v>1.77E-2</v>
      </c>
      <c r="L64" s="98">
        <v>81.96</v>
      </c>
      <c r="M64" s="98">
        <v>399.9</v>
      </c>
      <c r="N64" s="114">
        <v>1.4800000000000001E-2</v>
      </c>
      <c r="O64" s="98">
        <v>68.86</v>
      </c>
      <c r="P64" s="98">
        <v>340.31</v>
      </c>
    </row>
    <row r="65" spans="1:16" ht="13.8" x14ac:dyDescent="0.3">
      <c r="A65" s="86">
        <v>3</v>
      </c>
      <c r="B65" s="79">
        <v>28</v>
      </c>
      <c r="C65" s="79"/>
      <c r="D65" s="87">
        <v>552.94000000000005</v>
      </c>
      <c r="E65" s="87">
        <v>471.93</v>
      </c>
      <c r="F65" s="87">
        <v>475.59</v>
      </c>
      <c r="G65" s="87">
        <v>548.26</v>
      </c>
      <c r="H65" s="87">
        <v>514.74</v>
      </c>
      <c r="J65">
        <v>4</v>
      </c>
      <c r="K65" s="114">
        <v>2.3300000000000001E-2</v>
      </c>
      <c r="L65" s="98">
        <v>108.18</v>
      </c>
      <c r="M65" s="98">
        <v>464.19</v>
      </c>
      <c r="N65" s="114">
        <v>1.9599999999999999E-2</v>
      </c>
      <c r="O65" s="98">
        <v>90.9</v>
      </c>
      <c r="P65" s="98">
        <v>395.72</v>
      </c>
    </row>
    <row r="66" spans="1:16" ht="13.8" x14ac:dyDescent="0.3">
      <c r="A66" s="86">
        <v>4</v>
      </c>
      <c r="B66" s="79">
        <v>33</v>
      </c>
      <c r="C66" s="79"/>
      <c r="D66" s="87">
        <v>635.88</v>
      </c>
      <c r="E66" s="87">
        <v>542.72</v>
      </c>
      <c r="F66" s="87">
        <v>570.72</v>
      </c>
      <c r="G66" s="87">
        <v>608.58000000000004</v>
      </c>
      <c r="H66" s="87">
        <v>617.69000000000005</v>
      </c>
      <c r="J66">
        <v>5</v>
      </c>
      <c r="K66" s="114">
        <v>2.8000000000000001E-2</v>
      </c>
      <c r="L66" s="98">
        <v>129.82</v>
      </c>
      <c r="M66" s="98">
        <v>517.54</v>
      </c>
      <c r="N66" s="114">
        <v>2.35E-2</v>
      </c>
      <c r="O66" s="98">
        <v>109.07</v>
      </c>
      <c r="P66" s="98">
        <v>440.06</v>
      </c>
    </row>
    <row r="67" spans="1:16" ht="13.8" x14ac:dyDescent="0.3">
      <c r="A67" s="86">
        <v>5</v>
      </c>
      <c r="B67" s="79">
        <v>38</v>
      </c>
      <c r="C67" s="79"/>
      <c r="D67" s="87">
        <v>737.62</v>
      </c>
      <c r="E67" s="87">
        <v>629.55999999999995</v>
      </c>
      <c r="F67" s="87">
        <v>650.61</v>
      </c>
      <c r="G67" s="87">
        <v>651.17999999999995</v>
      </c>
      <c r="H67" s="87">
        <v>648.58000000000004</v>
      </c>
      <c r="J67">
        <v>6</v>
      </c>
      <c r="K67" s="114">
        <v>3.1899999999999998E-2</v>
      </c>
      <c r="L67" s="98">
        <v>147.99</v>
      </c>
      <c r="M67" s="98">
        <v>581.08000000000004</v>
      </c>
      <c r="N67" s="114">
        <v>2.6800000000000001E-2</v>
      </c>
      <c r="O67" s="98">
        <v>124.34</v>
      </c>
      <c r="P67" s="98">
        <v>492.29</v>
      </c>
    </row>
    <row r="68" spans="1:16" ht="13.8" x14ac:dyDescent="0.3">
      <c r="A68" s="86">
        <v>6</v>
      </c>
      <c r="B68" s="79">
        <v>43</v>
      </c>
      <c r="C68" s="79"/>
      <c r="D68" s="87">
        <v>855.64</v>
      </c>
      <c r="E68" s="87">
        <v>730.29</v>
      </c>
      <c r="F68" s="87">
        <v>670.13</v>
      </c>
      <c r="G68" s="87">
        <v>755.37</v>
      </c>
      <c r="H68" s="87">
        <v>713.43</v>
      </c>
      <c r="J68">
        <v>7</v>
      </c>
      <c r="K68" s="114">
        <v>3.7600000000000001E-2</v>
      </c>
      <c r="L68" s="98">
        <v>174.63</v>
      </c>
      <c r="M68" s="98">
        <v>694.25</v>
      </c>
      <c r="N68" s="114">
        <v>3.1600000000000003E-2</v>
      </c>
      <c r="O68" s="98">
        <v>146.72</v>
      </c>
      <c r="P68" s="98">
        <v>589.77</v>
      </c>
    </row>
    <row r="69" spans="1:16" ht="13.8" x14ac:dyDescent="0.3">
      <c r="A69" s="86">
        <v>7</v>
      </c>
      <c r="B69" s="79">
        <v>48</v>
      </c>
      <c r="C69" s="79"/>
      <c r="D69" s="87">
        <v>992.54</v>
      </c>
      <c r="E69" s="87">
        <v>847.14</v>
      </c>
      <c r="F69" s="87">
        <v>815.92</v>
      </c>
      <c r="G69" s="87">
        <v>902.96</v>
      </c>
      <c r="H69" s="87">
        <v>891.79</v>
      </c>
      <c r="J69">
        <v>8</v>
      </c>
      <c r="K69" s="114">
        <v>4.3999999999999997E-2</v>
      </c>
      <c r="L69" s="98">
        <v>204.32</v>
      </c>
      <c r="M69" s="98">
        <v>803.61</v>
      </c>
      <c r="N69" s="114">
        <v>3.6999999999999998E-2</v>
      </c>
      <c r="O69" s="98">
        <v>171.67</v>
      </c>
      <c r="P69" s="98">
        <v>681.78</v>
      </c>
    </row>
    <row r="70" spans="1:16" ht="13.8" x14ac:dyDescent="0.3">
      <c r="A70" s="86">
        <v>8</v>
      </c>
      <c r="B70" s="79">
        <v>53</v>
      </c>
      <c r="C70" s="79"/>
      <c r="D70" s="87">
        <v>1161.27</v>
      </c>
      <c r="E70" s="87">
        <v>991.15</v>
      </c>
      <c r="F70" s="87">
        <v>959.69</v>
      </c>
      <c r="G70" s="87">
        <v>1058.27</v>
      </c>
      <c r="H70" s="87">
        <v>980.97</v>
      </c>
      <c r="J70">
        <v>9</v>
      </c>
      <c r="K70" s="114">
        <v>5.5500000000000001E-2</v>
      </c>
      <c r="L70" s="98">
        <v>257.44</v>
      </c>
      <c r="M70" s="98">
        <v>1015.93</v>
      </c>
      <c r="N70" s="114">
        <v>4.6600000000000003E-2</v>
      </c>
      <c r="O70" s="98">
        <v>216.3</v>
      </c>
      <c r="P70" s="98">
        <v>858.36</v>
      </c>
    </row>
    <row r="71" spans="1:16" ht="13.8" x14ac:dyDescent="0.3">
      <c r="A71" s="86">
        <v>9</v>
      </c>
      <c r="B71" s="79">
        <v>58</v>
      </c>
      <c r="C71" s="79"/>
      <c r="D71" s="87">
        <v>1556.1</v>
      </c>
      <c r="E71" s="87">
        <v>1328.14</v>
      </c>
      <c r="F71" s="87">
        <v>1142.03</v>
      </c>
      <c r="G71" s="87">
        <v>1259.8599999999999</v>
      </c>
      <c r="H71" s="87">
        <v>1226.22</v>
      </c>
      <c r="J71">
        <v>10</v>
      </c>
      <c r="K71" s="114">
        <v>7.0999999999999994E-2</v>
      </c>
      <c r="L71" s="98">
        <v>329.53</v>
      </c>
      <c r="M71" s="98">
        <v>1679.04</v>
      </c>
      <c r="N71" s="114">
        <v>5.9700000000000003E-2</v>
      </c>
      <c r="O71" s="98">
        <v>276.86</v>
      </c>
      <c r="P71" s="98">
        <v>1425.87</v>
      </c>
    </row>
    <row r="72" spans="1:16" ht="13.8" x14ac:dyDescent="0.3">
      <c r="A72" s="86">
        <v>10</v>
      </c>
      <c r="B72" s="79">
        <v>59</v>
      </c>
      <c r="C72" s="79"/>
      <c r="D72" s="87">
        <v>2425.96</v>
      </c>
      <c r="E72" s="87">
        <v>2070.5700000000002</v>
      </c>
      <c r="F72" s="87">
        <v>1998.43</v>
      </c>
      <c r="G72" s="87">
        <v>2122.2399999999998</v>
      </c>
      <c r="H72" s="87">
        <v>2145.88</v>
      </c>
    </row>
  </sheetData>
  <sheetProtection algorithmName="SHA-512" hashValue="L/YLL5SjZTAmvLAf53Y7qhtBxvYTPLosrp7jJo5k8kknTTk6iPhcLsTPwg/zKaHqw1+uUUsPtRFRQoG0HyHUCQ==" saltValue="w3Y8n6I4Lb7YcasVp9xj1g==" spinCount="100000" sheet="1" objects="1" scenarios="1"/>
  <mergeCells count="12">
    <mergeCell ref="D45:F45"/>
    <mergeCell ref="F15:H15"/>
    <mergeCell ref="I15:K15"/>
    <mergeCell ref="P15:T15"/>
    <mergeCell ref="U15:X15"/>
    <mergeCell ref="F31:H31"/>
    <mergeCell ref="V1:AB1"/>
    <mergeCell ref="I2:K2"/>
    <mergeCell ref="L2:N2"/>
    <mergeCell ref="V3:X3"/>
    <mergeCell ref="Y3:AA3"/>
    <mergeCell ref="AB3:AB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topLeftCell="K1" zoomScale="125" zoomScaleNormal="125" workbookViewId="0">
      <selection activeCell="Q24" sqref="Q24"/>
    </sheetView>
  </sheetViews>
  <sheetFormatPr defaultColWidth="8.75" defaultRowHeight="10.8" x14ac:dyDescent="0.25"/>
  <cols>
    <col min="1" max="1" width="4.125" hidden="1" customWidth="1"/>
    <col min="2" max="2" width="14.625" hidden="1" customWidth="1"/>
    <col min="3" max="3" width="16.125" hidden="1" customWidth="1"/>
    <col min="4" max="4" width="12.875" hidden="1" customWidth="1"/>
    <col min="5" max="5" width="13.375" hidden="1" customWidth="1"/>
    <col min="6" max="6" width="9.625" hidden="1" customWidth="1"/>
    <col min="7" max="7" width="11.625" hidden="1" customWidth="1"/>
    <col min="8" max="8" width="5.875" hidden="1" customWidth="1"/>
    <col min="9" max="9" width="6.875" hidden="1" customWidth="1"/>
    <col min="10" max="10" width="13.375" hidden="1" customWidth="1"/>
  </cols>
  <sheetData>
    <row r="1" spans="1:9" ht="14.4" x14ac:dyDescent="0.3">
      <c r="A1" s="79" t="s">
        <v>55</v>
      </c>
      <c r="B1" s="80" t="s">
        <v>58</v>
      </c>
      <c r="C1" s="80" t="s">
        <v>59</v>
      </c>
      <c r="D1" s="79" t="s">
        <v>60</v>
      </c>
      <c r="F1" s="80" t="s">
        <v>106</v>
      </c>
      <c r="G1" s="80" t="s">
        <v>107</v>
      </c>
      <c r="H1" s="79" t="s">
        <v>108</v>
      </c>
      <c r="I1" s="79" t="s">
        <v>109</v>
      </c>
    </row>
    <row r="2" spans="1:9" ht="13.8" x14ac:dyDescent="0.3">
      <c r="A2" s="79">
        <v>18</v>
      </c>
      <c r="B2" s="87">
        <v>305.78579999999999</v>
      </c>
      <c r="C2" s="87">
        <v>293.58760000000001</v>
      </c>
      <c r="D2" s="87">
        <v>333.47174999999999</v>
      </c>
      <c r="F2" s="113">
        <v>8.2000000000000003E-2</v>
      </c>
      <c r="G2" s="113">
        <v>0.17</v>
      </c>
      <c r="H2" s="113">
        <v>7.5000000000000094E-2</v>
      </c>
      <c r="I2" s="93">
        <v>0.109</v>
      </c>
    </row>
    <row r="3" spans="1:9" ht="13.8" x14ac:dyDescent="0.3">
      <c r="A3" s="79">
        <v>23</v>
      </c>
      <c r="B3" s="87">
        <v>360.82907999999998</v>
      </c>
      <c r="C3" s="87">
        <v>342.08449999999999</v>
      </c>
      <c r="D3" s="87">
        <v>390.27600000000001</v>
      </c>
      <c r="F3" s="113">
        <v>8.2000000000000003E-2</v>
      </c>
      <c r="G3" s="113">
        <v>0.17</v>
      </c>
      <c r="H3" s="113">
        <v>7.4999999999999997E-2</v>
      </c>
      <c r="I3" s="93">
        <v>0.109</v>
      </c>
    </row>
    <row r="4" spans="1:9" ht="13.8" x14ac:dyDescent="0.3">
      <c r="A4" s="79">
        <v>28</v>
      </c>
      <c r="B4" s="87">
        <v>436.59161999999998</v>
      </c>
      <c r="C4" s="87">
        <v>455.05579999999998</v>
      </c>
      <c r="D4" s="87">
        <v>476.1345</v>
      </c>
      <c r="F4" s="113">
        <v>8.2000000000000003E-2</v>
      </c>
      <c r="G4" s="113">
        <v>0.17</v>
      </c>
      <c r="H4" s="113">
        <v>7.4999999999999997E-2</v>
      </c>
      <c r="I4" s="93">
        <v>0.109</v>
      </c>
    </row>
    <row r="5" spans="1:9" ht="13.8" x14ac:dyDescent="0.3">
      <c r="A5" s="79">
        <v>33</v>
      </c>
      <c r="B5" s="87">
        <v>523.73735999999997</v>
      </c>
      <c r="C5" s="87">
        <v>505.12139999999999</v>
      </c>
      <c r="D5" s="87">
        <v>571.36324999999999</v>
      </c>
      <c r="F5" s="113">
        <v>8.23216989066443E-2</v>
      </c>
      <c r="G5" s="113">
        <v>0.17</v>
      </c>
      <c r="H5" s="113">
        <v>7.4999999999999997E-2</v>
      </c>
      <c r="I5" s="93">
        <v>0.109107232968881</v>
      </c>
    </row>
    <row r="6" spans="1:9" ht="13.8" x14ac:dyDescent="0.3">
      <c r="A6" s="79">
        <v>38</v>
      </c>
      <c r="B6" s="87">
        <v>597.25998000000004</v>
      </c>
      <c r="C6" s="87">
        <v>540.47940000000006</v>
      </c>
      <c r="D6" s="87">
        <v>599.93650000000002</v>
      </c>
      <c r="F6" s="113">
        <v>8.2000000000000003E-2</v>
      </c>
      <c r="G6" s="113">
        <v>0.17</v>
      </c>
      <c r="H6" s="113">
        <v>7.5000000000000094E-2</v>
      </c>
      <c r="I6" s="93">
        <v>0.109</v>
      </c>
    </row>
    <row r="7" spans="1:9" ht="13.8" x14ac:dyDescent="0.3">
      <c r="A7" s="79">
        <v>43</v>
      </c>
      <c r="B7" s="87">
        <v>615.17934000000002</v>
      </c>
      <c r="C7" s="87">
        <v>626.95709999999997</v>
      </c>
      <c r="D7" s="87">
        <v>659.92274999999995</v>
      </c>
      <c r="F7" s="113">
        <v>8.2000000000000003E-2</v>
      </c>
      <c r="G7" s="113">
        <v>0.17</v>
      </c>
      <c r="H7" s="113">
        <v>7.4999999999999997E-2</v>
      </c>
      <c r="I7" s="93">
        <v>0.109</v>
      </c>
    </row>
    <row r="8" spans="1:9" ht="13.8" x14ac:dyDescent="0.3">
      <c r="A8" s="79">
        <v>48</v>
      </c>
      <c r="B8" s="87">
        <v>749.01455999999996</v>
      </c>
      <c r="C8" s="87">
        <v>749.45680000000004</v>
      </c>
      <c r="D8" s="87">
        <v>824.90575000000001</v>
      </c>
      <c r="F8" s="113">
        <v>8.2000000000000003E-2</v>
      </c>
      <c r="G8" s="113">
        <v>0.17</v>
      </c>
      <c r="H8" s="113">
        <v>7.4999999999999997E-2</v>
      </c>
      <c r="I8" s="93">
        <v>0.109</v>
      </c>
    </row>
    <row r="9" spans="1:9" ht="13.8" x14ac:dyDescent="0.3">
      <c r="A9" s="79">
        <v>53</v>
      </c>
      <c r="B9" s="87">
        <v>880.99541999999997</v>
      </c>
      <c r="C9" s="87">
        <v>878.36410000000001</v>
      </c>
      <c r="D9" s="87">
        <v>907.39724999999999</v>
      </c>
      <c r="F9" s="113">
        <v>8.2000000000000003E-2</v>
      </c>
      <c r="G9" s="113">
        <v>0.17</v>
      </c>
      <c r="H9" s="113">
        <v>7.4999999999999997E-2</v>
      </c>
      <c r="I9" s="93">
        <v>0.109</v>
      </c>
    </row>
    <row r="10" spans="1:9" ht="13.8" x14ac:dyDescent="0.3">
      <c r="A10" s="79">
        <v>58</v>
      </c>
      <c r="B10" s="87">
        <v>1048.38354</v>
      </c>
      <c r="C10" s="87">
        <v>1045.6838</v>
      </c>
      <c r="D10" s="87">
        <v>1134.2535</v>
      </c>
      <c r="F10" s="113">
        <v>8.2000000000000003E-2</v>
      </c>
      <c r="G10" s="113">
        <v>0.17</v>
      </c>
      <c r="H10" s="113">
        <v>7.4999999999999997E-2</v>
      </c>
      <c r="I10" s="93">
        <v>0.109</v>
      </c>
    </row>
    <row r="11" spans="1:9" ht="13.8" x14ac:dyDescent="0.3">
      <c r="A11" s="79">
        <v>59</v>
      </c>
      <c r="B11" s="87">
        <v>1834.5587399999999</v>
      </c>
      <c r="C11" s="87">
        <v>1761.4592</v>
      </c>
      <c r="D11" s="87">
        <v>1984.9390000000001</v>
      </c>
      <c r="F11" s="113">
        <v>8.2000000000000003E-2</v>
      </c>
      <c r="G11" s="113">
        <v>0.17</v>
      </c>
      <c r="H11" s="113">
        <v>7.4999999999999997E-2</v>
      </c>
      <c r="I11" s="93">
        <v>0.109</v>
      </c>
    </row>
    <row r="13" spans="1:9" ht="14.4" x14ac:dyDescent="0.3">
      <c r="A13" s="79" t="s">
        <v>55</v>
      </c>
      <c r="B13" s="80" t="s">
        <v>103</v>
      </c>
      <c r="C13" s="80" t="s">
        <v>104</v>
      </c>
      <c r="D13" s="79" t="s">
        <v>105</v>
      </c>
    </row>
    <row r="14" spans="1:9" ht="13.8" x14ac:dyDescent="0.3">
      <c r="A14" s="79">
        <v>18</v>
      </c>
      <c r="B14" s="87">
        <v>333.1</v>
      </c>
      <c r="C14" s="87">
        <v>353.72</v>
      </c>
      <c r="D14" s="87">
        <v>360.51</v>
      </c>
    </row>
    <row r="15" spans="1:9" ht="13.8" x14ac:dyDescent="0.3">
      <c r="A15" s="79">
        <v>23</v>
      </c>
      <c r="B15" s="87">
        <v>393.06</v>
      </c>
      <c r="C15" s="87">
        <v>412.15</v>
      </c>
      <c r="D15" s="87">
        <v>421.92</v>
      </c>
    </row>
    <row r="16" spans="1:9" ht="13.8" x14ac:dyDescent="0.3">
      <c r="A16" s="79">
        <v>28</v>
      </c>
      <c r="B16" s="87">
        <v>475.59</v>
      </c>
      <c r="C16" s="87">
        <v>548.26</v>
      </c>
      <c r="D16" s="87">
        <v>514.74</v>
      </c>
    </row>
    <row r="17" spans="1:4" ht="13.8" x14ac:dyDescent="0.3">
      <c r="A17" s="79">
        <v>33</v>
      </c>
      <c r="B17" s="87">
        <v>570.72</v>
      </c>
      <c r="C17" s="87">
        <v>608.58000000000004</v>
      </c>
      <c r="D17" s="87">
        <v>617.69000000000005</v>
      </c>
    </row>
    <row r="18" spans="1:4" ht="13.8" x14ac:dyDescent="0.3">
      <c r="A18" s="79">
        <v>38</v>
      </c>
      <c r="B18" s="87">
        <v>650.61</v>
      </c>
      <c r="C18" s="87">
        <v>651.17999999999995</v>
      </c>
      <c r="D18" s="87">
        <v>648.58000000000004</v>
      </c>
    </row>
    <row r="19" spans="1:4" ht="13.8" x14ac:dyDescent="0.3">
      <c r="A19" s="79">
        <v>43</v>
      </c>
      <c r="B19" s="87">
        <v>670.13</v>
      </c>
      <c r="C19" s="87">
        <v>755.37</v>
      </c>
      <c r="D19" s="87">
        <v>713.43</v>
      </c>
    </row>
    <row r="20" spans="1:4" ht="13.8" x14ac:dyDescent="0.3">
      <c r="A20" s="79">
        <v>48</v>
      </c>
      <c r="B20" s="87">
        <v>815.92</v>
      </c>
      <c r="C20" s="87">
        <v>902.96</v>
      </c>
      <c r="D20" s="87">
        <v>891.79</v>
      </c>
    </row>
    <row r="21" spans="1:4" ht="13.8" x14ac:dyDescent="0.3">
      <c r="A21" s="79">
        <v>53</v>
      </c>
      <c r="B21" s="87">
        <v>959.69</v>
      </c>
      <c r="C21" s="87">
        <v>1058.27</v>
      </c>
      <c r="D21" s="87">
        <v>980.97</v>
      </c>
    </row>
    <row r="22" spans="1:4" ht="13.8" x14ac:dyDescent="0.3">
      <c r="A22" s="79">
        <v>58</v>
      </c>
      <c r="B22" s="87">
        <v>1142.03</v>
      </c>
      <c r="C22" s="87">
        <v>1259.8599999999999</v>
      </c>
      <c r="D22" s="87">
        <v>1226.22</v>
      </c>
    </row>
    <row r="23" spans="1:4" ht="13.8" x14ac:dyDescent="0.3">
      <c r="A23" s="79">
        <v>59</v>
      </c>
      <c r="B23" s="87">
        <v>1998.43</v>
      </c>
      <c r="C23" s="87">
        <v>2122.2399999999998</v>
      </c>
      <c r="D23" s="87">
        <v>2145.88</v>
      </c>
    </row>
  </sheetData>
  <sheetProtection algorithmName="SHA-512" hashValue="H3THm8C9Kid2tkB2saS0PqozJ/0Eb/A2BEW5yG6Zk5EYTE9C5uSqVj4D0pML0+gzxo3iakJVzG/eDjmSXh/Kuw==" saltValue="vzFeiw9tceRvLLlKgv8jZg==" spinCount="100000" sheet="1" objects="1" scenarios="1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SIMULADOR</vt:lpstr>
      <vt:lpstr>expectativa de vida</vt:lpstr>
      <vt:lpstr>Tabela de Custeio</vt:lpstr>
      <vt:lpstr>outros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Gonçalves</dc:creator>
  <dc:description/>
  <cp:lastModifiedBy>Thiago Gonçalves</cp:lastModifiedBy>
  <cp:revision>12</cp:revision>
  <dcterms:created xsi:type="dcterms:W3CDTF">2025-05-12T16:11:40Z</dcterms:created>
  <dcterms:modified xsi:type="dcterms:W3CDTF">2025-05-15T13:11:43Z</dcterms:modified>
  <dc:language>pt-BR</dc:language>
</cp:coreProperties>
</file>